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drawings/drawing1.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90" yWindow="1680" windowWidth="22170" windowHeight="787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'Overall Metrics'!#REF!</definedName>
    <definedName name="DynamicFilterForceCalculationRange">HistogramBins[[Dynamic Filter Bin]:[Dynamic Filter Frequency]]</definedName>
    <definedName name="DynamicFilterSourceColumnRange">'Overall Metrics'!$X$4</definedName>
    <definedName name="DynamicFilterTableName">'Overall Metrics'!#REF!</definedName>
    <definedName name="NoMetricMessage">'Overall Metrics'!$X$3</definedName>
    <definedName name="NotAvailable">'Overall Metrics'!$X$2</definedName>
    <definedName name="ValidBooleansDefaultFalse">Misc!$E$2:$E$5</definedName>
    <definedName name="ValidEdgeStyles">Misc!$B$2:$B$11</definedName>
    <definedName name="ValidEdgeVisibilities">Misc!$A$2:$A$7</definedName>
    <definedName name="ValidVertexLabelPositions">Misc!$F$2:$F$21</definedName>
    <definedName name="ValidVertexShapes">Misc!$D$2:$D$23</definedName>
    <definedName name="ValidVertexVisibilities">Misc!$C$2:$C$9</definedName>
  </definedNames>
  <calcPr calcId="144525"/>
</workbook>
</file>

<file path=xl/calcChain.xml><?xml version="1.0" encoding="utf-8"?>
<calcChain xmlns="http://schemas.openxmlformats.org/spreadsheetml/2006/main">
  <c r="B118" i="7" l="1"/>
  <c r="B117" i="7"/>
  <c r="B120" i="7"/>
  <c r="B119" i="7"/>
  <c r="P45" i="7"/>
  <c r="Q45" i="7" s="1"/>
  <c r="P2" i="7"/>
  <c r="B132" i="7"/>
  <c r="B131" i="7"/>
  <c r="B134" i="7"/>
  <c r="B133" i="7"/>
  <c r="R45" i="7"/>
  <c r="S45" i="7" s="1"/>
  <c r="R2" i="7"/>
  <c r="B104" i="7"/>
  <c r="B103" i="7"/>
  <c r="B106" i="7"/>
  <c r="B105" i="7"/>
  <c r="N45" i="7"/>
  <c r="O45" i="7" s="1"/>
  <c r="N2" i="7"/>
  <c r="B90" i="7"/>
  <c r="B89" i="7"/>
  <c r="B76" i="7"/>
  <c r="B75" i="7"/>
  <c r="B92" i="7"/>
  <c r="B91" i="7"/>
  <c r="L45" i="7"/>
  <c r="M45" i="7" s="1"/>
  <c r="L2" i="7"/>
  <c r="B62" i="7"/>
  <c r="B61" i="7"/>
  <c r="B48" i="7"/>
  <c r="B47" i="7"/>
  <c r="B78" i="7"/>
  <c r="B77" i="7"/>
  <c r="J45" i="7"/>
  <c r="K45" i="7" s="1"/>
  <c r="J2" i="7"/>
  <c r="B64" i="7"/>
  <c r="B63" i="7"/>
  <c r="H45" i="7"/>
  <c r="I45" i="7" s="1"/>
  <c r="H2" i="7"/>
  <c r="B50" i="7"/>
  <c r="B49" i="7"/>
  <c r="F45" i="7"/>
  <c r="G45" i="7" s="1"/>
  <c r="F2" i="7"/>
  <c r="B34" i="7"/>
  <c r="B33" i="7"/>
  <c r="B36" i="7"/>
  <c r="B35" i="7"/>
  <c r="T45" i="7"/>
  <c r="T2" i="7"/>
  <c r="X2" i="7" l="1"/>
  <c r="P3" i="7" s="1"/>
  <c r="P4" i="7" s="1"/>
  <c r="P5" i="7" s="1"/>
  <c r="P6" i="7" s="1"/>
  <c r="P7" i="7" s="1"/>
  <c r="P8" i="7" s="1"/>
  <c r="P9" i="7" s="1"/>
  <c r="P10" i="7" s="1"/>
  <c r="P11" i="7" s="1"/>
  <c r="P12" i="7" s="1"/>
  <c r="P13" i="7" s="1"/>
  <c r="P14" i="7" s="1"/>
  <c r="P15" i="7" s="1"/>
  <c r="P16" i="7" s="1"/>
  <c r="P17" i="7" s="1"/>
  <c r="P18" i="7" s="1"/>
  <c r="P19" i="7" s="1"/>
  <c r="P20" i="7" s="1"/>
  <c r="P21" i="7" s="1"/>
  <c r="P22" i="7" s="1"/>
  <c r="P23" i="7" s="1"/>
  <c r="P24" i="7" s="1"/>
  <c r="P25" i="7" s="1"/>
  <c r="P26" i="7" s="1"/>
  <c r="P27" i="7" s="1"/>
  <c r="P28" i="7" s="1"/>
  <c r="P29" i="7" s="1"/>
  <c r="P30" i="7" s="1"/>
  <c r="P31" i="7" s="1"/>
  <c r="P32" i="7" s="1"/>
  <c r="P33" i="7" s="1"/>
  <c r="P34" i="7" s="1"/>
  <c r="P35" i="7" s="1"/>
  <c r="P36" i="7" s="1"/>
  <c r="P37" i="7" s="1"/>
  <c r="P38" i="7" s="1"/>
  <c r="P39" i="7" s="1"/>
  <c r="P40" i="7" s="1"/>
  <c r="P41" i="7" s="1"/>
  <c r="P42" i="7" s="1"/>
  <c r="P43" i="7" s="1"/>
  <c r="P44" i="7" s="1"/>
  <c r="D45" i="7"/>
  <c r="E45" i="7" s="1"/>
  <c r="D2" i="7"/>
  <c r="U45" i="7"/>
  <c r="Q3" i="7" l="1"/>
  <c r="Q2" i="7"/>
  <c r="R3" i="7"/>
  <c r="R4" i="7" s="1"/>
  <c r="S3" i="7" s="1"/>
  <c r="T3" i="7"/>
  <c r="L3" i="7"/>
  <c r="M2" i="7" s="1"/>
  <c r="N3" i="7"/>
  <c r="H3" i="7"/>
  <c r="J3" i="7"/>
  <c r="D3" i="7"/>
  <c r="D4" i="7" s="1"/>
  <c r="E3" i="7" s="1"/>
  <c r="F3" i="7"/>
  <c r="U2" i="7"/>
  <c r="Q5" i="7" l="1"/>
  <c r="Q4" i="7"/>
  <c r="S2" i="7"/>
  <c r="T4" i="7"/>
  <c r="R5" i="7"/>
  <c r="S4" i="7" s="1"/>
  <c r="N4" i="7"/>
  <c r="O2" i="7"/>
  <c r="L4" i="7"/>
  <c r="L5" i="7" s="1"/>
  <c r="L6" i="7" s="1"/>
  <c r="L7" i="7" s="1"/>
  <c r="L8" i="7" s="1"/>
  <c r="L9" i="7" s="1"/>
  <c r="L10" i="7" s="1"/>
  <c r="L11" i="7" s="1"/>
  <c r="L12" i="7" s="1"/>
  <c r="L13" i="7" s="1"/>
  <c r="L14" i="7" s="1"/>
  <c r="L15" i="7" s="1"/>
  <c r="L16" i="7" s="1"/>
  <c r="L17" i="7" s="1"/>
  <c r="L18" i="7" s="1"/>
  <c r="L19" i="7" s="1"/>
  <c r="L20" i="7" s="1"/>
  <c r="L21" i="7" s="1"/>
  <c r="L22" i="7" s="1"/>
  <c r="L23" i="7" s="1"/>
  <c r="L24" i="7" s="1"/>
  <c r="L25" i="7" s="1"/>
  <c r="L26" i="7" s="1"/>
  <c r="L27" i="7" s="1"/>
  <c r="L28" i="7" s="1"/>
  <c r="L29" i="7" s="1"/>
  <c r="L30" i="7" s="1"/>
  <c r="L31" i="7" s="1"/>
  <c r="L32" i="7" s="1"/>
  <c r="L33" i="7" s="1"/>
  <c r="L34" i="7" s="1"/>
  <c r="L35" i="7" s="1"/>
  <c r="L36" i="7" s="1"/>
  <c r="L37" i="7" s="1"/>
  <c r="L38" i="7" s="1"/>
  <c r="L39" i="7" s="1"/>
  <c r="L40" i="7" s="1"/>
  <c r="L41" i="7" s="1"/>
  <c r="L42" i="7" s="1"/>
  <c r="L43" i="7" s="1"/>
  <c r="L44" i="7" s="1"/>
  <c r="I2" i="7"/>
  <c r="J4" i="7"/>
  <c r="K2" i="7"/>
  <c r="H4" i="7"/>
  <c r="H5" i="7" s="1"/>
  <c r="E2" i="7"/>
  <c r="F4" i="7"/>
  <c r="G2" i="7"/>
  <c r="D5" i="7"/>
  <c r="E4" i="7" s="1"/>
  <c r="U3" i="7"/>
  <c r="Q6" i="7" l="1"/>
  <c r="T5" i="7"/>
  <c r="M3" i="7"/>
  <c r="R6" i="7"/>
  <c r="S5" i="7" s="1"/>
  <c r="I3" i="7"/>
  <c r="N5" i="7"/>
  <c r="O3" i="7"/>
  <c r="M4" i="7"/>
  <c r="M5" i="7"/>
  <c r="M6" i="7"/>
  <c r="J5" i="7"/>
  <c r="K3" i="7"/>
  <c r="H6" i="7"/>
  <c r="I5" i="7" s="1"/>
  <c r="I4" i="7"/>
  <c r="F5" i="7"/>
  <c r="G3" i="7"/>
  <c r="D6" i="7"/>
  <c r="E5" i="7" s="1"/>
  <c r="U4" i="7"/>
  <c r="Q7" i="7" l="1"/>
  <c r="T6" i="7"/>
  <c r="R7" i="7"/>
  <c r="S6" i="7" s="1"/>
  <c r="N6" i="7"/>
  <c r="O4" i="7"/>
  <c r="M7" i="7"/>
  <c r="J6" i="7"/>
  <c r="K4" i="7"/>
  <c r="H7" i="7"/>
  <c r="I6" i="7" s="1"/>
  <c r="F6" i="7"/>
  <c r="G4" i="7"/>
  <c r="D7" i="7"/>
  <c r="E6" i="7" s="1"/>
  <c r="U5" i="7"/>
  <c r="T7" i="7" l="1"/>
  <c r="R8" i="7"/>
  <c r="N7" i="7"/>
  <c r="O5" i="7"/>
  <c r="M8" i="7"/>
  <c r="J7" i="7"/>
  <c r="K6" i="7" s="1"/>
  <c r="K5" i="7"/>
  <c r="H8" i="7"/>
  <c r="F7" i="7"/>
  <c r="G6" i="7" s="1"/>
  <c r="G5" i="7"/>
  <c r="D8" i="7"/>
  <c r="E7" i="7" s="1"/>
  <c r="U6" i="7"/>
  <c r="Q9" i="7" l="1"/>
  <c r="Q8" i="7"/>
  <c r="T8" i="7"/>
  <c r="R9" i="7"/>
  <c r="S7" i="7"/>
  <c r="N8" i="7"/>
  <c r="O6" i="7"/>
  <c r="M9" i="7"/>
  <c r="J8" i="7"/>
  <c r="K7" i="7" s="1"/>
  <c r="H9" i="7"/>
  <c r="I8" i="7" s="1"/>
  <c r="I7" i="7"/>
  <c r="F8" i="7"/>
  <c r="D9" i="7"/>
  <c r="E8" i="7" s="1"/>
  <c r="U7" i="7"/>
  <c r="Q10" i="7" l="1"/>
  <c r="T9" i="7"/>
  <c r="R10" i="7"/>
  <c r="S9" i="7" s="1"/>
  <c r="S8" i="7"/>
  <c r="N9" i="7"/>
  <c r="O8" i="7" s="1"/>
  <c r="O7" i="7"/>
  <c r="M10" i="7"/>
  <c r="J9" i="7"/>
  <c r="K8" i="7" s="1"/>
  <c r="H10" i="7"/>
  <c r="I9" i="7" s="1"/>
  <c r="F9" i="7"/>
  <c r="G8" i="7" s="1"/>
  <c r="G7" i="7"/>
  <c r="D10" i="7"/>
  <c r="E9" i="7" s="1"/>
  <c r="U8" i="7"/>
  <c r="Q11" i="7" l="1"/>
  <c r="T10" i="7"/>
  <c r="R11" i="7"/>
  <c r="S10" i="7" s="1"/>
  <c r="N10" i="7"/>
  <c r="O9" i="7" s="1"/>
  <c r="M11" i="7"/>
  <c r="J10" i="7"/>
  <c r="K9" i="7" s="1"/>
  <c r="H11" i="7"/>
  <c r="I10" i="7" s="1"/>
  <c r="F10" i="7"/>
  <c r="G9" i="7" s="1"/>
  <c r="D11" i="7"/>
  <c r="E10" i="7" s="1"/>
  <c r="U9" i="7"/>
  <c r="Q12" i="7" l="1"/>
  <c r="T11" i="7"/>
  <c r="R12" i="7"/>
  <c r="S11" i="7" s="1"/>
  <c r="N11" i="7"/>
  <c r="O10" i="7" s="1"/>
  <c r="M12" i="7"/>
  <c r="J11" i="7"/>
  <c r="K10" i="7" s="1"/>
  <c r="H12" i="7"/>
  <c r="I11" i="7" s="1"/>
  <c r="F11" i="7"/>
  <c r="G10" i="7" s="1"/>
  <c r="D12" i="7"/>
  <c r="E11" i="7" s="1"/>
  <c r="U10" i="7"/>
  <c r="Q13" i="7" l="1"/>
  <c r="T12" i="7"/>
  <c r="R13" i="7"/>
  <c r="S12" i="7" s="1"/>
  <c r="N12" i="7"/>
  <c r="O11" i="7" s="1"/>
  <c r="M13" i="7"/>
  <c r="J12" i="7"/>
  <c r="K11" i="7" s="1"/>
  <c r="H13" i="7"/>
  <c r="I12" i="7" s="1"/>
  <c r="F12" i="7"/>
  <c r="G11" i="7" s="1"/>
  <c r="D13" i="7"/>
  <c r="E12" i="7" s="1"/>
  <c r="U11" i="7"/>
  <c r="Q14" i="7" l="1"/>
  <c r="T13" i="7"/>
  <c r="R14" i="7"/>
  <c r="S13" i="7" s="1"/>
  <c r="N13" i="7"/>
  <c r="O12" i="7" s="1"/>
  <c r="M14" i="7"/>
  <c r="J13" i="7"/>
  <c r="K12" i="7" s="1"/>
  <c r="H14" i="7"/>
  <c r="I13" i="7" s="1"/>
  <c r="F13" i="7"/>
  <c r="G12" i="7" s="1"/>
  <c r="D14" i="7"/>
  <c r="E13" i="7" s="1"/>
  <c r="U12" i="7"/>
  <c r="Q15" i="7" l="1"/>
  <c r="T14" i="7"/>
  <c r="R15" i="7"/>
  <c r="N14" i="7"/>
  <c r="O13" i="7" s="1"/>
  <c r="M15" i="7"/>
  <c r="J14" i="7"/>
  <c r="K13" i="7" s="1"/>
  <c r="H15" i="7"/>
  <c r="I14" i="7" s="1"/>
  <c r="F14" i="7"/>
  <c r="G13" i="7" s="1"/>
  <c r="D15" i="7"/>
  <c r="E14" i="7" s="1"/>
  <c r="U13" i="7"/>
  <c r="Q16" i="7" l="1"/>
  <c r="T15" i="7"/>
  <c r="R16" i="7"/>
  <c r="S15" i="7" s="1"/>
  <c r="S14" i="7"/>
  <c r="N15" i="7"/>
  <c r="O14" i="7" s="1"/>
  <c r="M16" i="7"/>
  <c r="J15" i="7"/>
  <c r="K14" i="7" s="1"/>
  <c r="H16" i="7"/>
  <c r="I15" i="7" s="1"/>
  <c r="F15" i="7"/>
  <c r="G14" i="7" s="1"/>
  <c r="D16" i="7"/>
  <c r="E15" i="7" s="1"/>
  <c r="U14" i="7"/>
  <c r="Q17" i="7" l="1"/>
  <c r="T16" i="7"/>
  <c r="R17" i="7"/>
  <c r="N16" i="7"/>
  <c r="O15" i="7" s="1"/>
  <c r="M17" i="7"/>
  <c r="J16" i="7"/>
  <c r="K15" i="7" s="1"/>
  <c r="H17" i="7"/>
  <c r="I16" i="7" s="1"/>
  <c r="F16" i="7"/>
  <c r="G15" i="7" s="1"/>
  <c r="D17" i="7"/>
  <c r="E16" i="7" s="1"/>
  <c r="U15" i="7"/>
  <c r="Q18" i="7" l="1"/>
  <c r="T17" i="7"/>
  <c r="R18" i="7"/>
  <c r="S16" i="7"/>
  <c r="N17" i="7"/>
  <c r="O16" i="7" s="1"/>
  <c r="M18" i="7"/>
  <c r="J17" i="7"/>
  <c r="K16" i="7" s="1"/>
  <c r="H18" i="7"/>
  <c r="I17" i="7" s="1"/>
  <c r="F17" i="7"/>
  <c r="G16" i="7" s="1"/>
  <c r="D18" i="7"/>
  <c r="E17" i="7" s="1"/>
  <c r="U16" i="7"/>
  <c r="Q19" i="7" l="1"/>
  <c r="T18" i="7"/>
  <c r="R19" i="7"/>
  <c r="S18" i="7" s="1"/>
  <c r="S17" i="7"/>
  <c r="N18" i="7"/>
  <c r="O17" i="7" s="1"/>
  <c r="M19" i="7"/>
  <c r="J18" i="7"/>
  <c r="K17" i="7" s="1"/>
  <c r="H19" i="7"/>
  <c r="I18" i="7" s="1"/>
  <c r="F18" i="7"/>
  <c r="G17" i="7" s="1"/>
  <c r="D19" i="7"/>
  <c r="E18" i="7" s="1"/>
  <c r="U17" i="7"/>
  <c r="Q20" i="7" l="1"/>
  <c r="T19" i="7"/>
  <c r="R20" i="7"/>
  <c r="S19" i="7" s="1"/>
  <c r="N19" i="7"/>
  <c r="O18" i="7" s="1"/>
  <c r="M20" i="7"/>
  <c r="J19" i="7"/>
  <c r="K18" i="7" s="1"/>
  <c r="H20" i="7"/>
  <c r="I19" i="7" s="1"/>
  <c r="F19" i="7"/>
  <c r="G18" i="7" s="1"/>
  <c r="D20" i="7"/>
  <c r="E19" i="7" s="1"/>
  <c r="U18" i="7"/>
  <c r="Q21" i="7" l="1"/>
  <c r="T20" i="7"/>
  <c r="R21" i="7"/>
  <c r="S20" i="7" s="1"/>
  <c r="N20" i="7"/>
  <c r="O19" i="7" s="1"/>
  <c r="M21" i="7"/>
  <c r="J20" i="7"/>
  <c r="K19" i="7" s="1"/>
  <c r="H21" i="7"/>
  <c r="I20" i="7" s="1"/>
  <c r="F20" i="7"/>
  <c r="G19" i="7" s="1"/>
  <c r="D21" i="7"/>
  <c r="E20" i="7" s="1"/>
  <c r="U19" i="7"/>
  <c r="T21" i="7" l="1"/>
  <c r="R22" i="7"/>
  <c r="S21" i="7" s="1"/>
  <c r="N21" i="7"/>
  <c r="O20" i="7" s="1"/>
  <c r="M22" i="7"/>
  <c r="J21" i="7"/>
  <c r="K20" i="7" s="1"/>
  <c r="H22" i="7"/>
  <c r="I21" i="7" s="1"/>
  <c r="F21" i="7"/>
  <c r="G20" i="7" s="1"/>
  <c r="D22" i="7"/>
  <c r="E21" i="7" s="1"/>
  <c r="U20" i="7"/>
  <c r="Q22" i="7" l="1"/>
  <c r="T22" i="7"/>
  <c r="R23" i="7"/>
  <c r="S22" i="7" s="1"/>
  <c r="N22" i="7"/>
  <c r="O21" i="7" s="1"/>
  <c r="M23" i="7"/>
  <c r="J22" i="7"/>
  <c r="K21" i="7" s="1"/>
  <c r="H23" i="7"/>
  <c r="I22" i="7" s="1"/>
  <c r="F22" i="7"/>
  <c r="G21" i="7" s="1"/>
  <c r="D23" i="7"/>
  <c r="E22" i="7" s="1"/>
  <c r="U21" i="7"/>
  <c r="Q23" i="7" l="1"/>
  <c r="T23" i="7"/>
  <c r="R24" i="7"/>
  <c r="S23" i="7" s="1"/>
  <c r="N23" i="7"/>
  <c r="O22" i="7" s="1"/>
  <c r="M24" i="7"/>
  <c r="J23" i="7"/>
  <c r="K22" i="7" s="1"/>
  <c r="H24" i="7"/>
  <c r="I23" i="7" s="1"/>
  <c r="F23" i="7"/>
  <c r="G22" i="7" s="1"/>
  <c r="D24" i="7"/>
  <c r="E23" i="7" s="1"/>
  <c r="U22" i="7"/>
  <c r="Q24" i="7" l="1"/>
  <c r="T24" i="7"/>
  <c r="R25" i="7"/>
  <c r="S24" i="7" s="1"/>
  <c r="N24" i="7"/>
  <c r="O23" i="7" s="1"/>
  <c r="M25" i="7"/>
  <c r="J24" i="7"/>
  <c r="K23" i="7" s="1"/>
  <c r="H25" i="7"/>
  <c r="I24" i="7" s="1"/>
  <c r="F24" i="7"/>
  <c r="G23" i="7" s="1"/>
  <c r="D25" i="7"/>
  <c r="E24" i="7" s="1"/>
  <c r="U23" i="7"/>
  <c r="Q25" i="7" l="1"/>
  <c r="T25" i="7"/>
  <c r="R26" i="7"/>
  <c r="S25" i="7" s="1"/>
  <c r="N25" i="7"/>
  <c r="O24" i="7" s="1"/>
  <c r="M26" i="7"/>
  <c r="J25" i="7"/>
  <c r="K24" i="7" s="1"/>
  <c r="H26" i="7"/>
  <c r="I25" i="7" s="1"/>
  <c r="F25" i="7"/>
  <c r="G24" i="7" s="1"/>
  <c r="D26" i="7"/>
  <c r="E25" i="7" s="1"/>
  <c r="U24" i="7"/>
  <c r="Q26" i="7" l="1"/>
  <c r="T26" i="7"/>
  <c r="R27" i="7"/>
  <c r="S26" i="7" s="1"/>
  <c r="N26" i="7"/>
  <c r="O25" i="7" s="1"/>
  <c r="M27" i="7"/>
  <c r="J26" i="7"/>
  <c r="K25" i="7" s="1"/>
  <c r="H27" i="7"/>
  <c r="I26" i="7" s="1"/>
  <c r="F26" i="7"/>
  <c r="G25" i="7" s="1"/>
  <c r="D27" i="7"/>
  <c r="E26" i="7" s="1"/>
  <c r="U25" i="7"/>
  <c r="Q27" i="7" l="1"/>
  <c r="T27" i="7"/>
  <c r="R28" i="7"/>
  <c r="S27" i="7" s="1"/>
  <c r="N27" i="7"/>
  <c r="O26" i="7" s="1"/>
  <c r="M28" i="7"/>
  <c r="J27" i="7"/>
  <c r="K26" i="7" s="1"/>
  <c r="H28" i="7"/>
  <c r="I27" i="7" s="1"/>
  <c r="F27" i="7"/>
  <c r="G26" i="7" s="1"/>
  <c r="D28" i="7"/>
  <c r="E27" i="7" s="1"/>
  <c r="U26" i="7"/>
  <c r="Q28" i="7" l="1"/>
  <c r="T28" i="7"/>
  <c r="R29" i="7"/>
  <c r="S28" i="7" s="1"/>
  <c r="N28" i="7"/>
  <c r="O27" i="7" s="1"/>
  <c r="M29" i="7"/>
  <c r="J28" i="7"/>
  <c r="K27" i="7" s="1"/>
  <c r="H29" i="7"/>
  <c r="I28" i="7" s="1"/>
  <c r="F28" i="7"/>
  <c r="G27" i="7" s="1"/>
  <c r="D29" i="7"/>
  <c r="E28" i="7" s="1"/>
  <c r="U27" i="7"/>
  <c r="Q29" i="7" l="1"/>
  <c r="T29" i="7"/>
  <c r="R30" i="7"/>
  <c r="N29" i="7"/>
  <c r="O28" i="7" s="1"/>
  <c r="M30" i="7"/>
  <c r="J29" i="7"/>
  <c r="K28" i="7" s="1"/>
  <c r="H30" i="7"/>
  <c r="I29" i="7" s="1"/>
  <c r="F29" i="7"/>
  <c r="G28" i="7" s="1"/>
  <c r="D30" i="7"/>
  <c r="E29" i="7" s="1"/>
  <c r="U28" i="7"/>
  <c r="Q30" i="7" l="1"/>
  <c r="T30" i="7"/>
  <c r="R31" i="7"/>
  <c r="S30" i="7" s="1"/>
  <c r="S29" i="7"/>
  <c r="N30" i="7"/>
  <c r="O29" i="7" s="1"/>
  <c r="M31" i="7"/>
  <c r="J30" i="7"/>
  <c r="K29" i="7" s="1"/>
  <c r="H31" i="7"/>
  <c r="I30" i="7" s="1"/>
  <c r="F30" i="7"/>
  <c r="G29" i="7" s="1"/>
  <c r="D31" i="7"/>
  <c r="E30" i="7" s="1"/>
  <c r="U29" i="7"/>
  <c r="Q31" i="7" l="1"/>
  <c r="T31" i="7"/>
  <c r="R32" i="7"/>
  <c r="S31" i="7" s="1"/>
  <c r="N31" i="7"/>
  <c r="O30" i="7" s="1"/>
  <c r="M32" i="7"/>
  <c r="J31" i="7"/>
  <c r="K30" i="7" s="1"/>
  <c r="H32" i="7"/>
  <c r="I31" i="7" s="1"/>
  <c r="F31" i="7"/>
  <c r="G30" i="7" s="1"/>
  <c r="D32" i="7"/>
  <c r="E31" i="7" s="1"/>
  <c r="U30" i="7"/>
  <c r="Q32" i="7" l="1"/>
  <c r="T32" i="7"/>
  <c r="R33" i="7"/>
  <c r="N32" i="7"/>
  <c r="O31" i="7" s="1"/>
  <c r="M33" i="7"/>
  <c r="J32" i="7"/>
  <c r="K31" i="7" s="1"/>
  <c r="H33" i="7"/>
  <c r="I32" i="7" s="1"/>
  <c r="F32" i="7"/>
  <c r="G31" i="7" s="1"/>
  <c r="D33" i="7"/>
  <c r="E32" i="7" s="1"/>
  <c r="U31" i="7"/>
  <c r="Q33" i="7" l="1"/>
  <c r="T33" i="7"/>
  <c r="R34" i="7"/>
  <c r="S33" i="7" s="1"/>
  <c r="S32" i="7"/>
  <c r="N33" i="7"/>
  <c r="O32" i="7" s="1"/>
  <c r="M34" i="7"/>
  <c r="J33" i="7"/>
  <c r="K32" i="7" s="1"/>
  <c r="H34" i="7"/>
  <c r="I33" i="7" s="1"/>
  <c r="F33" i="7"/>
  <c r="G32" i="7" s="1"/>
  <c r="D34" i="7"/>
  <c r="E33" i="7" s="1"/>
  <c r="U32" i="7"/>
  <c r="Q34" i="7" l="1"/>
  <c r="T34" i="7"/>
  <c r="R35" i="7"/>
  <c r="S34" i="7" s="1"/>
  <c r="N34" i="7"/>
  <c r="O33" i="7" s="1"/>
  <c r="M35" i="7"/>
  <c r="J34" i="7"/>
  <c r="K33" i="7" s="1"/>
  <c r="H35" i="7"/>
  <c r="I34" i="7" s="1"/>
  <c r="F34" i="7"/>
  <c r="G33" i="7" s="1"/>
  <c r="D35" i="7"/>
  <c r="E34" i="7" s="1"/>
  <c r="U33" i="7"/>
  <c r="Q35" i="7" l="1"/>
  <c r="T35" i="7"/>
  <c r="R36" i="7"/>
  <c r="S35" i="7" s="1"/>
  <c r="N35" i="7"/>
  <c r="O34" i="7" s="1"/>
  <c r="M36" i="7"/>
  <c r="J35" i="7"/>
  <c r="K34" i="7" s="1"/>
  <c r="H36" i="7"/>
  <c r="I35" i="7" s="1"/>
  <c r="F35" i="7"/>
  <c r="G34" i="7" s="1"/>
  <c r="D36" i="7"/>
  <c r="E35" i="7" s="1"/>
  <c r="U34" i="7"/>
  <c r="Q36" i="7" l="1"/>
  <c r="T36" i="7"/>
  <c r="R37" i="7"/>
  <c r="S36" i="7" s="1"/>
  <c r="N36" i="7"/>
  <c r="O35" i="7" s="1"/>
  <c r="M37" i="7"/>
  <c r="J36" i="7"/>
  <c r="K35" i="7" s="1"/>
  <c r="H37" i="7"/>
  <c r="I36" i="7" s="1"/>
  <c r="F36" i="7"/>
  <c r="G35" i="7" s="1"/>
  <c r="D37" i="7"/>
  <c r="E36" i="7" s="1"/>
  <c r="U35" i="7"/>
  <c r="Q37" i="7" l="1"/>
  <c r="T37" i="7"/>
  <c r="R38" i="7"/>
  <c r="S37" i="7" s="1"/>
  <c r="N37" i="7"/>
  <c r="O36" i="7" s="1"/>
  <c r="M38" i="7"/>
  <c r="J37" i="7"/>
  <c r="K36" i="7" s="1"/>
  <c r="H38" i="7"/>
  <c r="I37" i="7" s="1"/>
  <c r="F37" i="7"/>
  <c r="G36" i="7" s="1"/>
  <c r="D38" i="7"/>
  <c r="E37" i="7" s="1"/>
  <c r="U36" i="7"/>
  <c r="Q38" i="7" l="1"/>
  <c r="T38" i="7"/>
  <c r="R39" i="7"/>
  <c r="S38" i="7" s="1"/>
  <c r="N38" i="7"/>
  <c r="O37" i="7" s="1"/>
  <c r="M39" i="7"/>
  <c r="J38" i="7"/>
  <c r="K37" i="7" s="1"/>
  <c r="H39" i="7"/>
  <c r="I38" i="7" s="1"/>
  <c r="F38" i="7"/>
  <c r="G37" i="7" s="1"/>
  <c r="D39" i="7"/>
  <c r="E38" i="7" s="1"/>
  <c r="U37" i="7"/>
  <c r="Q39" i="7" l="1"/>
  <c r="T39" i="7"/>
  <c r="R40" i="7"/>
  <c r="S39" i="7" s="1"/>
  <c r="N39" i="7"/>
  <c r="O38" i="7" s="1"/>
  <c r="M40" i="7"/>
  <c r="J39" i="7"/>
  <c r="K38" i="7" s="1"/>
  <c r="H40" i="7"/>
  <c r="I39" i="7" s="1"/>
  <c r="F39" i="7"/>
  <c r="G38" i="7" s="1"/>
  <c r="D40" i="7"/>
  <c r="E39" i="7" s="1"/>
  <c r="U38" i="7"/>
  <c r="Q40" i="7" l="1"/>
  <c r="T40" i="7"/>
  <c r="R41" i="7"/>
  <c r="S40" i="7" s="1"/>
  <c r="N40" i="7"/>
  <c r="O39" i="7" s="1"/>
  <c r="M41" i="7"/>
  <c r="J40" i="7"/>
  <c r="K39" i="7" s="1"/>
  <c r="H41" i="7"/>
  <c r="I40" i="7" s="1"/>
  <c r="F40" i="7"/>
  <c r="G39" i="7" s="1"/>
  <c r="D41" i="7"/>
  <c r="E40" i="7" s="1"/>
  <c r="U39" i="7"/>
  <c r="Q41" i="7" l="1"/>
  <c r="T41" i="7"/>
  <c r="R42" i="7"/>
  <c r="S41" i="7" s="1"/>
  <c r="N41" i="7"/>
  <c r="O40" i="7" s="1"/>
  <c r="M42" i="7"/>
  <c r="J41" i="7"/>
  <c r="K40" i="7" s="1"/>
  <c r="H42" i="7"/>
  <c r="I41" i="7" s="1"/>
  <c r="F41" i="7"/>
  <c r="G40" i="7" s="1"/>
  <c r="D42" i="7"/>
  <c r="E41" i="7" s="1"/>
  <c r="U40" i="7"/>
  <c r="Q44" i="7" l="1"/>
  <c r="Q42" i="7"/>
  <c r="T42" i="7"/>
  <c r="R43" i="7"/>
  <c r="S42" i="7" s="1"/>
  <c r="N42" i="7"/>
  <c r="O41" i="7" s="1"/>
  <c r="M43" i="7"/>
  <c r="M44" i="7"/>
  <c r="J42" i="7"/>
  <c r="K41" i="7" s="1"/>
  <c r="H43" i="7"/>
  <c r="I42" i="7" s="1"/>
  <c r="F42" i="7"/>
  <c r="G41" i="7" s="1"/>
  <c r="D43" i="7"/>
  <c r="E42" i="7" s="1"/>
  <c r="U41" i="7"/>
  <c r="Q43" i="7" l="1"/>
  <c r="T43" i="7"/>
  <c r="R44" i="7"/>
  <c r="S44" i="7" s="1"/>
  <c r="N43" i="7"/>
  <c r="O42" i="7" s="1"/>
  <c r="J43" i="7"/>
  <c r="K42" i="7" s="1"/>
  <c r="H44" i="7"/>
  <c r="I44" i="7" s="1"/>
  <c r="F43" i="7"/>
  <c r="G42" i="7" s="1"/>
  <c r="D44" i="7"/>
  <c r="E44" i="7" s="1"/>
  <c r="U42" i="7"/>
  <c r="S43" i="7" l="1"/>
  <c r="T44" i="7"/>
  <c r="N44" i="7"/>
  <c r="O44" i="7" s="1"/>
  <c r="J44" i="7"/>
  <c r="K44" i="7" s="1"/>
  <c r="I43" i="7"/>
  <c r="F44" i="7"/>
  <c r="G44" i="7" s="1"/>
  <c r="E43" i="7"/>
  <c r="U44" i="7"/>
  <c r="O43" i="7" l="1"/>
  <c r="K43" i="7"/>
  <c r="G43" i="7"/>
  <c r="U43" i="7"/>
</calcChain>
</file>

<file path=xl/comments1.xml><?xml version="1.0" encoding="utf-8"?>
<comments xmlns="http://schemas.openxmlformats.org/spreadsheetml/2006/main">
  <authors>
    <author>TonyAdmin</author>
    <author>Tony</author>
    <author>Tony C.</author>
  </authors>
  <commentList>
    <comment ref="A2" authorId="0">
      <text>
        <r>
          <rPr>
            <b/>
            <sz val="8"/>
            <color indexed="81"/>
            <rFont val="Tahoma"/>
            <family val="2"/>
          </rPr>
          <t xml:space="preserve">Vertex 1 Name
</t>
        </r>
        <r>
          <rPr>
            <sz val="8"/>
            <color indexed="81"/>
            <rFont val="Tahoma"/>
            <family val="2"/>
          </rPr>
          <t xml:space="preserve">
Enter the name of the edge's first vertex.
</t>
        </r>
        <r>
          <rPr>
            <u/>
            <sz val="8"/>
            <color indexed="81"/>
            <rFont val="Tahoma"/>
            <family val="2"/>
          </rPr>
          <t>Worksheet Overview</t>
        </r>
        <r>
          <rPr>
            <sz val="8"/>
            <color indexed="81"/>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color indexed="81"/>
            <rFont val="Tahoma"/>
            <family val="2"/>
          </rPr>
          <t xml:space="preserve">Vertex 2 Name
</t>
        </r>
        <r>
          <rPr>
            <sz val="8"/>
            <color indexed="81"/>
            <rFont val="Tahoma"/>
            <family val="2"/>
          </rPr>
          <t xml:space="preserve">
Enter the name of the edge's second vertex.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color indexed="81"/>
            <rFont val="Tahoma"/>
            <family val="2"/>
          </rPr>
          <t xml:space="preserve">Edge Color
</t>
        </r>
        <r>
          <rPr>
            <sz val="8"/>
            <color indexed="81"/>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color indexed="81"/>
            <rFont val="Tahoma"/>
            <family val="2"/>
          </rPr>
          <t xml:space="preserve">Edge Width
</t>
        </r>
        <r>
          <rPr>
            <sz val="8"/>
            <color indexed="81"/>
            <rFont val="Tahoma"/>
            <family val="2"/>
          </rPr>
          <t xml:space="preserve">
Enter an optional edge width between 1 and 10.</t>
        </r>
      </text>
    </comment>
    <comment ref="E2" authorId="1">
      <text>
        <r>
          <rPr>
            <b/>
            <sz val="8"/>
            <color indexed="81"/>
            <rFont val="Tahoma"/>
            <family val="2"/>
          </rPr>
          <t>Edge Style</t>
        </r>
        <r>
          <rPr>
            <b/>
            <sz val="9"/>
            <color indexed="81"/>
            <rFont val="Tahoma"/>
            <charset val="1"/>
          </rPr>
          <t xml:space="preserve">
</t>
        </r>
        <r>
          <rPr>
            <sz val="8"/>
            <color indexed="81"/>
            <rFont val="Tahoma"/>
            <family val="2"/>
          </rPr>
          <t xml:space="preserve">Select an optional edge style.
</t>
        </r>
        <r>
          <rPr>
            <u/>
            <sz val="8"/>
            <color indexed="81"/>
            <rFont val="Tahoma"/>
            <family val="2"/>
          </rPr>
          <t>Formulas</t>
        </r>
        <r>
          <rPr>
            <sz val="8"/>
            <color indexed="81"/>
            <rFont val="Tahoma"/>
            <family val="2"/>
          </rPr>
          <t xml:space="preserve">
If you are using Excel formulas to compute the styles, you may find it helpful to use the numerical options instead of text:
1 = Solid
2 = Dash
3 = Dot
4 = Dash Dot
5 = Dash Dot Dot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color indexed="81"/>
            <rFont val="Tahoma"/>
            <family val="2"/>
          </rPr>
          <t xml:space="preserve">
</t>
        </r>
        <r>
          <rPr>
            <sz val="8"/>
            <color indexed="81"/>
            <rFont val="Tahoma"/>
            <family val="2"/>
          </rPr>
          <t xml:space="preserve">
</t>
        </r>
      </text>
    </comment>
    <comment ref="F2" authorId="0">
      <text>
        <r>
          <rPr>
            <b/>
            <sz val="8"/>
            <color indexed="81"/>
            <rFont val="Tahoma"/>
            <family val="2"/>
          </rPr>
          <t xml:space="preserve">Edge Opacity
</t>
        </r>
        <r>
          <rPr>
            <sz val="8"/>
            <color indexed="81"/>
            <rFont val="Tahoma"/>
            <family val="2"/>
          </rPr>
          <t xml:space="preserve">
Enter an optional edge opacity between 0 (transparent) and 100 (opaque).</t>
        </r>
      </text>
    </comment>
    <comment ref="G2" authorId="0">
      <text>
        <r>
          <rPr>
            <b/>
            <sz val="8"/>
            <color indexed="81"/>
            <rFont val="Tahoma"/>
            <family val="2"/>
          </rPr>
          <t xml:space="preserve">Edge Visibility
</t>
        </r>
        <r>
          <rPr>
            <sz val="8"/>
            <color indexed="81"/>
            <rFont val="Tahoma"/>
            <family val="2"/>
          </rPr>
          <t xml:space="preserve">
Select an optional edge visibility.
</t>
        </r>
        <r>
          <rPr>
            <b/>
            <sz val="8"/>
            <color indexed="81"/>
            <rFont val="Tahoma"/>
            <family val="2"/>
          </rPr>
          <t>Show</t>
        </r>
        <r>
          <rPr>
            <sz val="8"/>
            <color indexed="81"/>
            <rFont val="Tahoma"/>
            <family val="2"/>
          </rPr>
          <t xml:space="preserve">
Show the edge when the graph is refreshed.  This is the default.
</t>
        </r>
        <r>
          <rPr>
            <b/>
            <sz val="8"/>
            <color indexed="81"/>
            <rFont val="Tahoma"/>
            <family val="2"/>
          </rPr>
          <t>Skip</t>
        </r>
        <r>
          <rPr>
            <sz val="8"/>
            <color indexed="81"/>
            <rFont val="Tahoma"/>
            <family val="2"/>
          </rPr>
          <t xml:space="preserve">
Skip the edge row.
</t>
        </r>
        <r>
          <rPr>
            <b/>
            <sz val="8"/>
            <color indexed="81"/>
            <rFont val="Tahoma"/>
            <family val="2"/>
          </rPr>
          <t>Hide</t>
        </r>
        <r>
          <rPr>
            <sz val="8"/>
            <color indexed="81"/>
            <rFont val="Tahoma"/>
            <family val="2"/>
          </rPr>
          <t xml:space="preserve">
Use the edge when laying out the graph but then hide it.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0 = Skip
2 = Hide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color indexed="81"/>
            <rFont val="Tahoma"/>
            <family val="2"/>
          </rPr>
          <t xml:space="preserve">Edge Label
</t>
        </r>
        <r>
          <rPr>
            <sz val="8"/>
            <color indexed="81"/>
            <rFont val="Tahoma"/>
            <family val="2"/>
          </rPr>
          <t xml:space="preserve">Enter an optional edge label.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text>
    </comment>
    <comment ref="I2" authorId="0">
      <text>
        <r>
          <rPr>
            <b/>
            <sz val="8"/>
            <color indexed="81"/>
            <rFont val="Tahoma"/>
            <family val="2"/>
          </rPr>
          <t xml:space="preserve">Edge ID
</t>
        </r>
        <r>
          <rPr>
            <sz val="8"/>
            <color indexed="81"/>
            <rFont val="Tahoma"/>
            <family val="2"/>
          </rPr>
          <t>This is a unique ID that gets filled in automatically.  Do not edit this column.</t>
        </r>
      </text>
    </comment>
    <comment ref="K2" authorId="1">
      <text>
        <r>
          <rPr>
            <b/>
            <sz val="8"/>
            <color indexed="81"/>
            <rFont val="Tahoma"/>
            <family val="2"/>
          </rPr>
          <t xml:space="preserve">Label Text Color
</t>
        </r>
        <r>
          <rPr>
            <sz val="8"/>
            <color indexed="81"/>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L2" authorId="1">
      <text>
        <r>
          <rPr>
            <b/>
            <sz val="8"/>
            <color indexed="81"/>
            <rFont val="Tahoma"/>
            <family val="2"/>
          </rPr>
          <t xml:space="preserve">Label Font Size
</t>
        </r>
        <r>
          <rPr>
            <sz val="8"/>
            <color indexed="81"/>
            <rFont val="Tahoma"/>
            <family val="2"/>
          </rPr>
          <t>Enter an optional label font size between 8 and 72.</t>
        </r>
        <r>
          <rPr>
            <b/>
            <sz val="8"/>
            <color indexed="81"/>
            <rFont val="Tahoma"/>
            <family val="2"/>
          </rPr>
          <t xml:space="preserve">
</t>
        </r>
      </text>
    </comment>
    <comment ref="M2" authorId="0">
      <text>
        <r>
          <rPr>
            <b/>
            <sz val="8"/>
            <color indexed="81"/>
            <rFont val="Tahoma"/>
            <family val="2"/>
          </rPr>
          <t xml:space="preserve">How to Add Your Own Columns
</t>
        </r>
        <r>
          <rPr>
            <sz val="8"/>
            <color indexed="81"/>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authors>
    <author>TonyAdmin</author>
    <author>Tony</author>
    <author>Tony C.</author>
  </authors>
  <commentList>
    <comment ref="A2" author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Images</t>
        </r>
        <r>
          <rPr>
            <sz val="8"/>
            <color indexed="81"/>
            <rFont val="Tahoma"/>
            <family val="2"/>
          </rPr>
          <t xml:space="preserve">
See the Images worksheet for details on showing vertices as images.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color indexed="81"/>
            <rFont val="Tahoma"/>
            <family val="2"/>
          </rPr>
          <t>Vertex Degree</t>
        </r>
        <r>
          <rPr>
            <sz val="8"/>
            <color indexed="81"/>
            <rFont val="Tahoma"/>
            <family val="2"/>
          </rPr>
          <t xml:space="preserve">
This and other graph metrics can be computed with the Graph Metrics button in the Analysis group in the NodeXL Ribbon tab.
</t>
        </r>
      </text>
    </comment>
    <comment ref="C2" authorId="0">
      <text>
        <r>
          <rPr>
            <b/>
            <sz val="8"/>
            <color indexed="81"/>
            <rFont val="Tahoma"/>
            <family val="2"/>
          </rPr>
          <t xml:space="preserve">Vertex In-Degree
</t>
        </r>
        <r>
          <rPr>
            <sz val="8"/>
            <color indexed="81"/>
            <rFont val="Tahoma"/>
            <family val="2"/>
          </rPr>
          <t xml:space="preserve">This and other graph metrics can be computed with the Graph Metrics button in the Analysis group in the NodeXL Ribbon tab.
</t>
        </r>
      </text>
    </comment>
    <comment ref="D2" authorId="0">
      <text>
        <r>
          <rPr>
            <b/>
            <sz val="8"/>
            <color indexed="81"/>
            <rFont val="Tahoma"/>
            <family val="2"/>
          </rPr>
          <t xml:space="preserve">Vertex Out-Degree
</t>
        </r>
        <r>
          <rPr>
            <sz val="8"/>
            <color indexed="81"/>
            <rFont val="Tahoma"/>
            <family val="2"/>
          </rPr>
          <t xml:space="preserve">This and other graph metrics can be computed with the Graph Metrics button in the Analysis group in the NodeXL Ribbon tab.
</t>
        </r>
      </text>
    </comment>
    <comment ref="E2" authorId="0">
      <text>
        <r>
          <rPr>
            <b/>
            <sz val="8"/>
            <color indexed="81"/>
            <rFont val="Tahoma"/>
            <family val="2"/>
          </rPr>
          <t xml:space="preserve">Vertex Betweenness Centrality
</t>
        </r>
        <r>
          <rPr>
            <sz val="8"/>
            <color indexed="81"/>
            <rFont val="Tahoma"/>
            <family val="2"/>
          </rPr>
          <t xml:space="preserve">This and other graph metrics can be computed with the Graph Metrics button in the Analysis group in the NodeXL Ribbon tab.
</t>
        </r>
      </text>
    </comment>
    <comment ref="F2" authorId="0">
      <text>
        <r>
          <rPr>
            <b/>
            <sz val="8"/>
            <color indexed="81"/>
            <rFont val="Tahoma"/>
            <family val="2"/>
          </rPr>
          <t xml:space="preserve">Vertex Closeness Centrality
</t>
        </r>
        <r>
          <rPr>
            <sz val="8"/>
            <color indexed="81"/>
            <rFont val="Tahoma"/>
            <family val="2"/>
          </rPr>
          <t xml:space="preserve">This and other graph metrics can be computed with the Graph Metrics button in the Analysis group in the NodeXL Ribbon tab.
</t>
        </r>
      </text>
    </comment>
    <comment ref="G2" authorId="0">
      <text>
        <r>
          <rPr>
            <b/>
            <sz val="8"/>
            <color indexed="81"/>
            <rFont val="Tahoma"/>
            <family val="2"/>
          </rPr>
          <t xml:space="preserve">Vertex Eigenvector Centrality
</t>
        </r>
        <r>
          <rPr>
            <sz val="8"/>
            <color indexed="81"/>
            <rFont val="Tahoma"/>
            <family val="2"/>
          </rPr>
          <t xml:space="preserve">This and other graph metrics can be computed with the Graph Metrics button in the Analysis group in the NodeXL Ribbon tab.
</t>
        </r>
      </text>
    </comment>
    <comment ref="H2" authorId="1">
      <text>
        <r>
          <rPr>
            <b/>
            <sz val="8"/>
            <color indexed="81"/>
            <rFont val="Tahoma"/>
            <family val="2"/>
          </rPr>
          <t xml:space="preserve">Vertex PageRank
</t>
        </r>
        <r>
          <rPr>
            <sz val="8"/>
            <color indexed="81"/>
            <rFont val="Tahoma"/>
            <family val="2"/>
          </rPr>
          <t>This and other graph metrics can be computed with the Graph Metrics button in the Analysis group in the NodeXL Ribbon tab.</t>
        </r>
      </text>
    </comment>
    <comment ref="I2" authorId="0">
      <text>
        <r>
          <rPr>
            <b/>
            <sz val="8"/>
            <color indexed="81"/>
            <rFont val="Tahoma"/>
            <family val="2"/>
          </rPr>
          <t xml:space="preserve">Vertex Clustering Coefficient
</t>
        </r>
        <r>
          <rPr>
            <sz val="8"/>
            <color indexed="81"/>
            <rFont val="Tahoma"/>
            <family val="2"/>
          </rPr>
          <t xml:space="preserve">This and other graph metrics can be computed with the Graph Metrics button in the Analysis group in the NodeXL Ribbon tab.
</t>
        </r>
      </text>
    </comment>
    <comment ref="J2" authorId="0">
      <text>
        <r>
          <rPr>
            <b/>
            <sz val="8"/>
            <color indexed="81"/>
            <rFont val="Tahoma"/>
            <family val="2"/>
          </rPr>
          <t xml:space="preserve">Vertex Color
</t>
        </r>
        <r>
          <rPr>
            <sz val="8"/>
            <color indexed="81"/>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K2" authorId="0">
      <text>
        <r>
          <rPr>
            <b/>
            <sz val="8"/>
            <color indexed="81"/>
            <rFont val="Tahoma"/>
            <family val="2"/>
          </rPr>
          <t xml:space="preserve">Vertex Shape
</t>
        </r>
        <r>
          <rPr>
            <sz val="8"/>
            <color indexed="81"/>
            <rFont val="Tahoma"/>
            <family val="2"/>
          </rPr>
          <t xml:space="preserve">
Select an optional vertex shape.
</t>
        </r>
        <r>
          <rPr>
            <u/>
            <sz val="8"/>
            <color indexed="81"/>
            <rFont val="Tahoma"/>
            <family val="2"/>
          </rPr>
          <t>Formulas</t>
        </r>
        <r>
          <rPr>
            <sz val="8"/>
            <color indexed="81"/>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L2" authorId="0">
      <text>
        <r>
          <rPr>
            <b/>
            <sz val="8"/>
            <color indexed="81"/>
            <rFont val="Tahoma"/>
            <family val="2"/>
          </rPr>
          <t xml:space="preserve">Vertex Size
</t>
        </r>
        <r>
          <rPr>
            <sz val="8"/>
            <color indexed="81"/>
            <rFont val="Tahoma"/>
            <family val="2"/>
          </rPr>
          <t xml:space="preserve">
Enter an optional vertex size between 1 and 100.</t>
        </r>
      </text>
    </comment>
    <comment ref="M2" authorId="0">
      <text>
        <r>
          <rPr>
            <b/>
            <sz val="8"/>
            <color indexed="81"/>
            <rFont val="Tahoma"/>
            <family val="2"/>
          </rPr>
          <t xml:space="preserve">Vertex Opacity
</t>
        </r>
        <r>
          <rPr>
            <sz val="8"/>
            <color indexed="81"/>
            <rFont val="Tahoma"/>
            <family val="2"/>
          </rPr>
          <t xml:space="preserve">
Enter an optional vertex opacity between 0 (transparent) and 100 (opaque).</t>
        </r>
      </text>
    </comment>
    <comment ref="N2" authorId="0">
      <text>
        <r>
          <rPr>
            <b/>
            <sz val="8"/>
            <color indexed="81"/>
            <rFont val="Tahoma"/>
            <family val="2"/>
          </rPr>
          <t>Image File</t>
        </r>
        <r>
          <rPr>
            <sz val="8"/>
            <color indexed="81"/>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O2" authorId="0">
      <text>
        <r>
          <rPr>
            <b/>
            <sz val="8"/>
            <color indexed="81"/>
            <rFont val="Tahoma"/>
            <family val="2"/>
          </rPr>
          <t xml:space="preserve">Vertex Visibility
</t>
        </r>
        <r>
          <rPr>
            <sz val="8"/>
            <color indexed="81"/>
            <rFont val="Tahoma"/>
            <family val="2"/>
          </rPr>
          <t xml:space="preserve">
Select an optional vertex visibility
</t>
        </r>
        <r>
          <rPr>
            <b/>
            <sz val="8"/>
            <color indexed="81"/>
            <rFont val="Tahoma"/>
            <family val="2"/>
          </rPr>
          <t>Show if in an Edge</t>
        </r>
        <r>
          <rPr>
            <sz val="8"/>
            <color indexed="81"/>
            <rFont val="Tahoma"/>
            <family val="2"/>
          </rPr>
          <t xml:space="preserve">
Show the vertex when the graph is refreshed if it is part of an edge.  Otherwise, ignore the vertex row.  This is the default.
</t>
        </r>
        <r>
          <rPr>
            <b/>
            <sz val="8"/>
            <color indexed="81"/>
            <rFont val="Tahoma"/>
            <family val="2"/>
          </rPr>
          <t>Skip</t>
        </r>
        <r>
          <rPr>
            <sz val="8"/>
            <color indexed="81"/>
            <rFont val="Tahoma"/>
            <family val="2"/>
          </rPr>
          <t xml:space="preserve">
Skip the vertex row and any edge rows that use the vertex.
</t>
        </r>
        <r>
          <rPr>
            <b/>
            <sz val="8"/>
            <color indexed="81"/>
            <rFont val="Tahoma"/>
            <family val="2"/>
          </rPr>
          <t>Hide</t>
        </r>
        <r>
          <rPr>
            <sz val="8"/>
            <color indexed="81"/>
            <rFont val="Tahoma"/>
            <family val="2"/>
          </rPr>
          <t xml:space="preserve">
If the vertex is part of an edge, use it when laying out the graph but then hide it.  Otherwise, ignore the vertex row.
</t>
        </r>
        <r>
          <rPr>
            <b/>
            <sz val="8"/>
            <color indexed="81"/>
            <rFont val="Tahoma"/>
            <family val="2"/>
          </rPr>
          <t>Show</t>
        </r>
        <r>
          <rPr>
            <sz val="8"/>
            <color indexed="81"/>
            <rFont val="Tahoma"/>
            <family val="2"/>
          </rPr>
          <t xml:space="preserve">
Show the vertex regardless of whether it is part of an edge.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if in an Edge
0 = Skip
2 = Hide
4 = Show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color indexed="81"/>
            <rFont val="Tahoma"/>
            <family val="2"/>
          </rPr>
          <t xml:space="preserve">Vertex Label
</t>
        </r>
        <r>
          <rPr>
            <sz val="8"/>
            <color indexed="81"/>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Q2" authorId="0">
      <text>
        <r>
          <rPr>
            <b/>
            <sz val="8"/>
            <color indexed="81"/>
            <rFont val="Tahoma"/>
            <family val="2"/>
          </rPr>
          <t xml:space="preserve">Vertex Label Fill Color
</t>
        </r>
        <r>
          <rPr>
            <sz val="8"/>
            <color indexed="81"/>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R2" authorId="2">
      <text>
        <r>
          <rPr>
            <b/>
            <sz val="8"/>
            <color indexed="81"/>
            <rFont val="Tahoma"/>
            <family val="2"/>
          </rPr>
          <t xml:space="preserve">Vertex Label Position
</t>
        </r>
        <r>
          <rPr>
            <sz val="8"/>
            <color indexed="81"/>
            <rFont val="Tahoma"/>
            <family val="2"/>
          </rPr>
          <t xml:space="preserve">Select an optional vertex label position.  This is used only when the label annotates the vertex, not when the vertex Shape is Label.  Hover the mouse over the Label column header for more details.
</t>
        </r>
        <r>
          <rPr>
            <u/>
            <sz val="8"/>
            <color indexed="81"/>
            <rFont val="Tahoma"/>
            <family val="2"/>
          </rPr>
          <t>Formulas</t>
        </r>
        <r>
          <rPr>
            <sz val="8"/>
            <color indexed="81"/>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S2" authorId="0">
      <text>
        <r>
          <rPr>
            <b/>
            <sz val="8"/>
            <color indexed="81"/>
            <rFont val="Tahoma"/>
            <family val="2"/>
          </rPr>
          <t xml:space="preserve">Vertex Tooltip
</t>
        </r>
        <r>
          <rPr>
            <sz val="8"/>
            <color indexed="81"/>
            <rFont val="Tahoma"/>
            <family val="2"/>
          </rPr>
          <t xml:space="preserve">
Enter optional text that will pop up when the mouse is hovered over the vertex in the graph pane.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T2" authorId="0">
      <text>
        <r>
          <rPr>
            <b/>
            <sz val="8"/>
            <color indexed="81"/>
            <rFont val="Tahoma"/>
            <family val="2"/>
          </rPr>
          <t xml:space="preserve">Vertex Layout Order
</t>
        </r>
        <r>
          <rPr>
            <sz val="8"/>
            <color indexed="81"/>
            <rFont val="Tahoma"/>
            <family val="2"/>
          </rPr>
          <t xml:space="preserve">Enter an optional number to control the order in which the vertices are laid out in the graph.  This is ignored if the Fruchterman-Reingold, Harel-Koren Fast Multiscale,  Polar, Sugiyama, or Random Layout is selected.
</t>
        </r>
      </text>
    </comment>
    <comment ref="U2" authorId="0">
      <text>
        <r>
          <rPr>
            <b/>
            <sz val="8"/>
            <color indexed="81"/>
            <rFont val="Tahoma"/>
            <family val="2"/>
          </rPr>
          <t xml:space="preserve">Vertex Location
</t>
        </r>
        <r>
          <rPr>
            <sz val="8"/>
            <color indexed="81"/>
            <rFont val="Tahoma"/>
            <family val="2"/>
          </rPr>
          <t xml:space="preserve">
Enter an optional vertex location.  X and Y values should be between 0 and 9,999.</t>
        </r>
      </text>
    </comment>
    <comment ref="V2" authorId="0">
      <text>
        <r>
          <rPr>
            <b/>
            <sz val="8"/>
            <color indexed="81"/>
            <rFont val="Tahoma"/>
            <family val="2"/>
          </rPr>
          <t xml:space="preserve">Vertex Location
</t>
        </r>
        <r>
          <rPr>
            <sz val="8"/>
            <color indexed="81"/>
            <rFont val="Tahoma"/>
            <family val="2"/>
          </rPr>
          <t xml:space="preserve">
Enter an optional vertex location.  X and Y values should be between 0 and 9,999.</t>
        </r>
      </text>
    </comment>
    <comment ref="W2" authorId="0">
      <text>
        <r>
          <rPr>
            <b/>
            <sz val="8"/>
            <color indexed="81"/>
            <rFont val="Tahoma"/>
            <family val="2"/>
          </rPr>
          <t xml:space="preserve">Vertex Locked?
</t>
        </r>
        <r>
          <rPr>
            <sz val="8"/>
            <color indexed="81"/>
            <rFont val="Tahoma"/>
            <family val="2"/>
          </rPr>
          <t xml:space="preserve">
Set to Yes to lock the vertex at its current location.
</t>
        </r>
        <r>
          <rPr>
            <u/>
            <sz val="8"/>
            <color indexed="81"/>
            <rFont val="Tahoma"/>
            <family val="2"/>
          </rPr>
          <t>Formulas</t>
        </r>
        <r>
          <rPr>
            <sz val="8"/>
            <color indexed="81"/>
            <rFont val="Tahoma"/>
            <family val="2"/>
          </rPr>
          <t xml:space="preserve">
If you are using Excel formulas to compute the locked values, you may find it helpful to use the numerical options instead of text:
0 = No
1 = Yes
</t>
        </r>
        <r>
          <rPr>
            <u/>
            <sz val="8"/>
            <color indexed="81"/>
            <rFont val="Tahoma"/>
            <family val="2"/>
          </rPr>
          <t xml:space="preserve">Pasting
</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X2" authorId="0">
      <text>
        <r>
          <rPr>
            <b/>
            <sz val="8"/>
            <color indexed="81"/>
            <rFont val="Tahoma"/>
            <family val="2"/>
          </rPr>
          <t xml:space="preserve">Vertex Polar R
</t>
        </r>
        <r>
          <rPr>
            <sz val="8"/>
            <color indexed="81"/>
            <rFont val="Tahoma"/>
            <family val="2"/>
          </rPr>
          <t xml:space="preserve">
Enter an optional vertex polar radial coordinate.  This is used only when the Layout is set to Polar or Polar Absolute in the graph pane.
</t>
        </r>
        <r>
          <rPr>
            <u/>
            <sz val="8"/>
            <color indexed="81"/>
            <rFont val="Tahoma"/>
            <family val="2"/>
          </rPr>
          <t>For the Polar Layout</t>
        </r>
        <r>
          <rPr>
            <sz val="8"/>
            <color indexed="81"/>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sz val="8"/>
            <color indexed="81"/>
            <rFont val="Tahoma"/>
            <family val="2"/>
          </rPr>
          <t>For the Polar Absolute Layout</t>
        </r>
        <r>
          <rPr>
            <sz val="8"/>
            <color indexed="81"/>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Y2" authorId="0">
      <text>
        <r>
          <rPr>
            <b/>
            <sz val="8"/>
            <color indexed="81"/>
            <rFont val="Tahoma"/>
            <family val="2"/>
          </rPr>
          <t xml:space="preserve">Vertex Polar Angle
</t>
        </r>
        <r>
          <rPr>
            <sz val="8"/>
            <color indexed="81"/>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color indexed="81"/>
            <rFont val="Tahoma"/>
            <family val="2"/>
          </rPr>
          <t xml:space="preserve">
</t>
        </r>
      </text>
    </comment>
    <comment ref="Z2" authorId="0">
      <text>
        <r>
          <rPr>
            <b/>
            <sz val="8"/>
            <color indexed="81"/>
            <rFont val="Tahoma"/>
            <family val="2"/>
          </rPr>
          <t xml:space="preserve">Vertex ID
</t>
        </r>
        <r>
          <rPr>
            <sz val="8"/>
            <color indexed="81"/>
            <rFont val="Tahoma"/>
            <family val="2"/>
          </rPr>
          <t xml:space="preserve">
This is a unique ID that gets filled in automatically.  Do not edit this column.</t>
        </r>
      </text>
    </comment>
    <comment ref="AB2" authorId="0">
      <text>
        <r>
          <rPr>
            <b/>
            <sz val="8"/>
            <color indexed="81"/>
            <rFont val="Tahoma"/>
            <family val="2"/>
          </rPr>
          <t>How to Add Your Own Columns</t>
        </r>
        <r>
          <rPr>
            <sz val="8"/>
            <color indexed="81"/>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text>
    </comment>
  </commentList>
</comments>
</file>

<file path=xl/comments3.xml><?xml version="1.0" encoding="utf-8"?>
<comments xmlns="http://schemas.openxmlformats.org/spreadsheetml/2006/main">
  <authors>
    <author>TonyAdmin</author>
    <author>Tony</author>
  </authors>
  <commentList>
    <comment ref="A2" author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
        </r>
        <r>
          <rPr>
            <u/>
            <sz val="8"/>
            <color indexed="81"/>
            <rFont val="Tahoma"/>
            <family val="2"/>
          </rPr>
          <t xml:space="preserve">
Worksheet Overview</t>
        </r>
        <r>
          <rPr>
            <sz val="8"/>
            <color indexed="81"/>
            <rFont val="Tahoma"/>
            <family val="2"/>
          </rPr>
          <t xml:space="preserve">
A group is a set of related vertices.  Groups are indicated by vertex color and shape when the graph is refreshed.  All the vertices in one group might be blue disks, for example.
The Groups checkbox in the Show/Hide, Graph Elements ribbon menu must be checked if you want groups to be shown when the graph is refreshed.  When groups are shown, the Color and Shape columns on the Vertices worksheet are ignored.</t>
        </r>
        <r>
          <rPr>
            <b/>
            <sz val="8"/>
            <color indexed="81"/>
            <rFont val="Tahoma"/>
            <family val="2"/>
          </rPr>
          <t xml:space="preserve">
</t>
        </r>
      </text>
    </comment>
    <comment ref="B2" authorId="0">
      <text>
        <r>
          <rPr>
            <b/>
            <sz val="8"/>
            <color indexed="81"/>
            <rFont val="Tahoma"/>
            <family val="2"/>
          </rPr>
          <t xml:space="preserve">Vertex Color
</t>
        </r>
        <r>
          <rPr>
            <sz val="8"/>
            <color indexed="81"/>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color indexed="81"/>
            <rFont val="Tahoma"/>
            <family val="2"/>
          </rPr>
          <t>Vertex Shape</t>
        </r>
        <r>
          <rPr>
            <sz val="8"/>
            <color indexed="81"/>
            <rFont val="Tahoma"/>
            <family val="2"/>
          </rPr>
          <t xml:space="preserve">
(In most cases, you should not edit this worksheet.  Instead, use the items on the NodeXL, Analysis, Groups menu to create and work with groups.)
Select a shape to use for all vertices in the group.
</t>
        </r>
        <r>
          <rPr>
            <u/>
            <sz val="8"/>
            <color indexed="81"/>
            <rFont val="Tahoma"/>
            <family val="2"/>
          </rPr>
          <t>Pasting</t>
        </r>
        <r>
          <rPr>
            <sz val="8"/>
            <color indexed="81"/>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color indexed="81"/>
            <rFont val="Tahoma"/>
            <family val="2"/>
          </rPr>
          <t xml:space="preserve">Collapsed?
</t>
        </r>
        <r>
          <rPr>
            <sz val="8"/>
            <color indexed="81"/>
            <rFont val="Tahoma"/>
            <family val="2"/>
          </rPr>
          <t>(In most cases, you should not edit this worksheet.  Instead, use the items on the NodeXL, Analysis, Groups menu to create and work with groups.)</t>
        </r>
        <r>
          <rPr>
            <b/>
            <sz val="8"/>
            <color indexed="81"/>
            <rFont val="Tahoma"/>
            <family val="2"/>
          </rPr>
          <t xml:space="preserve">
</t>
        </r>
        <r>
          <rPr>
            <sz val="8"/>
            <color indexed="81"/>
            <rFont val="Tahoma"/>
            <family val="2"/>
          </rPr>
          <t xml:space="preserve">Set to Yes to collapse the group.
</t>
        </r>
        <r>
          <rPr>
            <u/>
            <sz val="8"/>
            <color indexed="81"/>
            <rFont val="Tahoma"/>
            <family val="2"/>
          </rPr>
          <t>Formulas</t>
        </r>
        <r>
          <rPr>
            <sz val="8"/>
            <color indexed="81"/>
            <rFont val="Tahoma"/>
            <family val="2"/>
          </rPr>
          <t xml:space="preserve">
If you are using Excel formulas to compute the collapsed values, you may find it helpful to use the numerical options instead of text:
0 = No
1 = Yes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color indexed="81"/>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1" author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sz val="8"/>
            <color indexed="81"/>
            <rFont val="Tahoma"/>
            <family val="2"/>
          </rPr>
          <t>Worksheet Overview</t>
        </r>
        <r>
          <rPr>
            <sz val="8"/>
            <color indexed="81"/>
            <rFont val="Tahoma"/>
            <family val="2"/>
          </rPr>
          <t xml:space="preserve">
A group is a set of related vertices.  Groups are indicated by vertex color and shape when the graph is refreshed.  All the vertices in one group might be blue disks, for example.
The Groups checkbox in the Show/Hide, Graph Elements ribbon menu must be checked if you want groups to be shown when the graph is refreshed.  When groups are shown, the Color and Shape columns on the Vertices worksheet are ignored.</t>
        </r>
        <r>
          <rPr>
            <b/>
            <sz val="8"/>
            <color indexed="81"/>
            <rFont val="Tahoma"/>
            <family val="2"/>
          </rPr>
          <t xml:space="preserve">
</t>
        </r>
      </text>
    </comment>
    <comment ref="B1" authorId="0">
      <text>
        <r>
          <rPr>
            <b/>
            <sz val="8"/>
            <color indexed="81"/>
            <rFont val="Tahoma"/>
            <family val="2"/>
          </rPr>
          <t>Vertex Name</t>
        </r>
        <r>
          <rPr>
            <sz val="8"/>
            <color indexed="81"/>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color indexed="81"/>
            <rFont val="Tahoma"/>
            <family val="2"/>
          </rPr>
          <t xml:space="preserve">Vertex ID
</t>
        </r>
        <r>
          <rPr>
            <sz val="8"/>
            <color indexed="81"/>
            <rFont val="Tahoma"/>
            <family val="2"/>
          </rPr>
          <t xml:space="preserve">
This gets filled in by the items on the NodeXL, Analysis, Groups menu.</t>
        </r>
        <r>
          <rPr>
            <b/>
            <sz val="9"/>
            <color indexed="81"/>
            <rFont val="Tahoma"/>
            <charset val="1"/>
          </rPr>
          <t xml:space="preserve">
</t>
        </r>
        <r>
          <rPr>
            <sz val="9"/>
            <color indexed="81"/>
            <rFont val="Tahoma"/>
            <charset val="1"/>
          </rPr>
          <t xml:space="preserve">
</t>
        </r>
      </text>
    </comment>
  </commentList>
</comments>
</file>

<file path=xl/comments5.xml><?xml version="1.0" encoding="utf-8"?>
<comments xmlns="http://schemas.openxmlformats.org/spreadsheetml/2006/main">
  <authors>
    <author>TonyAdmin</author>
  </authors>
  <commentList>
    <comment ref="A1" authorId="0">
      <text>
        <r>
          <rPr>
            <b/>
            <sz val="8"/>
            <color indexed="81"/>
            <rFont val="Tahoma"/>
            <family val="2"/>
          </rPr>
          <t>Overall Metrics</t>
        </r>
        <r>
          <rPr>
            <sz val="8"/>
            <color indexed="81"/>
            <rFont val="Tahoma"/>
            <family val="2"/>
          </rPr>
          <t xml:space="preserve">
</t>
        </r>
        <r>
          <rPr>
            <u/>
            <sz val="8"/>
            <color indexed="81"/>
            <rFont val="Tahoma"/>
            <family val="2"/>
          </rPr>
          <t>Worksheet Overview</t>
        </r>
        <r>
          <rPr>
            <sz val="8"/>
            <color indexed="81"/>
            <rFont val="Tahoma"/>
            <family val="2"/>
          </rPr>
          <t xml:space="preserve">
This worksheet displays overall metrics for the graph.  These and other graph metrics can be computed with the Graph Metrics button in the Analysis group in the NodeXL Ribbon tab.</t>
        </r>
      </text>
    </comment>
  </commentList>
</comments>
</file>

<file path=xl/sharedStrings.xml><?xml version="1.0" encoding="utf-8"?>
<sst xmlns="http://schemas.openxmlformats.org/spreadsheetml/2006/main" count="4760" uniqueCount="2317">
  <si>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</si>
  <si>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</si>
  <si>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</si>
  <si>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</si>
  <si>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</si>
  <si>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</si>
  <si>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</si>
  <si>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</si>
  <si>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</si>
  <si>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</si>
  <si>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</si>
  <si>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</si>
  <si>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</si>
  <si>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</si>
  <si>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</si>
  <si>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</si>
  <si>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</si>
  <si>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Metric</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</si>
  <si>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</si>
  <si>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</si>
  <si>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</si>
  <si>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</si>
  <si>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</si>
  <si>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</si>
  <si>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</si>
  <si>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</si>
  <si>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</si>
  <si>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</si>
  <si>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</si>
  <si>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</si>
  <si>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</si>
  <si>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Filtered Alpha</t>
  </si>
  <si>
    <t>Graph Directedness</t>
  </si>
  <si>
    <t>Degree</t>
  </si>
  <si>
    <t>In-Degree</t>
  </si>
  <si>
    <t>Out-Degree</t>
  </si>
  <si>
    <t>Betweenness Centrality</t>
  </si>
  <si>
    <t>Closeness Centrality</t>
  </si>
  <si>
    <t>Eigenvector Centrality</t>
  </si>
  <si>
    <t>Clustering Coefficient</t>
  </si>
  <si>
    <t>Show Vertex Graph Metrics</t>
  </si>
  <si>
    <t>Show Vertex Visual Attributes</t>
  </si>
  <si>
    <t>Show Edge Visual Attributes</t>
  </si>
  <si>
    <t>Show Vertex Labels</t>
  </si>
  <si>
    <t>Show Vertex Layout</t>
  </si>
  <si>
    <t>Dynamic Filter</t>
  </si>
  <si>
    <t>Show Vertex Other Columns</t>
  </si>
  <si>
    <t>Show Edge Other Columns</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</si>
  <si>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</si>
  <si>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</si>
  <si>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</si>
  <si>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</si>
  <si>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</si>
  <si>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</si>
  <si>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</si>
  <si>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</si>
  <si>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</si>
  <si>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</si>
  <si>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</si>
  <si>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</si>
  <si>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</si>
  <si>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</si>
  <si>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</si>
  <si>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</si>
  <si>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</si>
  <si>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</si>
  <si>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</si>
  <si>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</si>
  <si>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</si>
  <si>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</si>
  <si>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</si>
  <si>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</si>
  <si>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</si>
  <si>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</si>
  <si>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</si>
  <si>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</si>
  <si>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</si>
  <si>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</si>
  <si>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</si>
  <si>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</si>
  <si>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</si>
  <si>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</si>
  <si>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</si>
  <si>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</si>
  <si>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</si>
  <si>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</si>
  <si>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</si>
  <si>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Show Edge Labels</t>
  </si>
  <si>
    <t>Background Color</t>
  </si>
  <si>
    <t>Background Image</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</si>
  <si>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</si>
  <si>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</si>
  <si>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</si>
  <si>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</si>
  <si>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</si>
  <si>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</si>
  <si>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</si>
  <si>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</si>
  <si>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</si>
  <si>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</si>
  <si>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</si>
  <si>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</si>
  <si>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</si>
  <si>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</si>
  <si>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</si>
  <si>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</si>
  <si>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</si>
  <si>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</si>
  <si>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</si>
  <si>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</si>
  <si>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</si>
  <si>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</si>
  <si>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</si>
  <si>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</si>
  <si>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</si>
  <si>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</si>
  <si>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</si>
  <si>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</si>
  <si>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</si>
  <si>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</si>
  <si>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</si>
  <si>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</si>
  <si>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</si>
  <si>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</si>
  <si>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</si>
  <si>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</si>
  <si>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</si>
  <si>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</si>
  <si>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</si>
  <si>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</si>
  <si>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</si>
  <si>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</si>
  <si>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</si>
  <si>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</si>
  <si>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</si>
  <si>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</si>
  <si>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</si>
  <si>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</si>
  <si>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</si>
  <si>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</si>
  <si>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</si>
  <si>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</si>
  <si>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</si>
  <si>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</si>
  <si>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</si>
  <si>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</si>
  <si>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</si>
  <si>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</si>
  <si>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</si>
  <si>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</si>
  <si>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</si>
  <si>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</si>
  <si>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</si>
  <si>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</si>
  <si>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</si>
  <si>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</si>
  <si>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</si>
  <si>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</si>
  <si>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</si>
  <si>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</si>
  <si>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Show Group Visual Attributes</t>
  </si>
  <si>
    <t>Show Group Other Columns</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</si>
  <si>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</si>
  <si>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</si>
  <si>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</si>
  <si>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</si>
  <si>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</si>
  <si>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</si>
  <si>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</si>
  <si>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</si>
  <si>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</si>
  <si>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</si>
  <si>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</si>
  <si>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Show Group Graph Metrics</t>
  </si>
  <si>
    <t>Nowhere</t>
  </si>
  <si>
    <t>Label Text Color</t>
  </si>
  <si>
    <t>Label Font Size</t>
  </si>
  <si>
    <t>Directed</t>
  </si>
  <si>
    <t>Autofill Workbook Results</t>
  </si>
  <si>
    <t>▓0▓0▓0▓True▓Black▓Black▓▓▓0▓0▓0▓0▓0▓▓0▓0▓0▓0▓0▓▓0▓0▓0▓True▓Black▓Black▓▓▓0▓0▓0▓0▓0▓▓0▓0▓0▓0▓0▓▓0▓0▓0▓0▓0▓▓0▓0▓0▓0▓0</t>
  </si>
  <si>
    <t>Autofill Workbook With Scheme Results</t>
  </si>
  <si>
    <t>None</t>
  </si>
  <si>
    <t>Relationship</t>
  </si>
  <si>
    <t>Relationship Date (UTC)</t>
  </si>
  <si>
    <t>easternblot</t>
  </si>
  <si>
    <t>bgrassbluecrab</t>
  </si>
  <si>
    <t>jadebio</t>
  </si>
  <si>
    <t>cleohancockdf3</t>
  </si>
  <si>
    <t>hinnant</t>
  </si>
  <si>
    <t>hoppingfun</t>
  </si>
  <si>
    <t>dirk57</t>
  </si>
  <si>
    <t>faberdigital</t>
  </si>
  <si>
    <t>dmpinder</t>
  </si>
  <si>
    <t>zenofbass</t>
  </si>
  <si>
    <t>leilah</t>
  </si>
  <si>
    <t>mjrobbins</t>
  </si>
  <si>
    <t>clasticdetritus</t>
  </si>
  <si>
    <t>sfoxx</t>
  </si>
  <si>
    <t>doctorzen</t>
  </si>
  <si>
    <t>thejennieorr</t>
  </si>
  <si>
    <t>footesea</t>
  </si>
  <si>
    <t>ladyeleanora</t>
  </si>
  <si>
    <t>femedeiro</t>
  </si>
  <si>
    <t>shinjikuwayama</t>
  </si>
  <si>
    <t>rachelpep</t>
  </si>
  <si>
    <t>altruition</t>
  </si>
  <si>
    <t>lyndellmbade</t>
  </si>
  <si>
    <t>iandravid</t>
  </si>
  <si>
    <t>informatics411</t>
  </si>
  <si>
    <t>terri_to</t>
  </si>
  <si>
    <t>dipikakohli</t>
  </si>
  <si>
    <t>oncologytimes</t>
  </si>
  <si>
    <t>mariancutler</t>
  </si>
  <si>
    <t>giveme7</t>
  </si>
  <si>
    <t>lfettig</t>
  </si>
  <si>
    <t>tyghe</t>
  </si>
  <si>
    <t>pmjim</t>
  </si>
  <si>
    <t>calliopeconsult</t>
  </si>
  <si>
    <t>marcuschown</t>
  </si>
  <si>
    <t>trishlake</t>
  </si>
  <si>
    <t>mardixon</t>
  </si>
  <si>
    <t>franklanguage</t>
  </si>
  <si>
    <t>kendrasnyder</t>
  </si>
  <si>
    <t>usatodaymed</t>
  </si>
  <si>
    <t>isil_arican</t>
  </si>
  <si>
    <t>cephalopodcast</t>
  </si>
  <si>
    <t>wherebiobegins</t>
  </si>
  <si>
    <t>joyneish</t>
  </si>
  <si>
    <t>top_tw_biz</t>
  </si>
  <si>
    <t>isdc2011</t>
  </si>
  <si>
    <t>discodermolide</t>
  </si>
  <si>
    <t>joooomen</t>
  </si>
  <si>
    <t>jfagone</t>
  </si>
  <si>
    <t>sonnybunch</t>
  </si>
  <si>
    <t>jtotheizzoe</t>
  </si>
  <si>
    <t>dhunterauthor</t>
  </si>
  <si>
    <t>thedailyboeuf</t>
  </si>
  <si>
    <t>thefamilymd</t>
  </si>
  <si>
    <t>eminencegris</t>
  </si>
  <si>
    <t>jenniferlarson</t>
  </si>
  <si>
    <t>anatotitan</t>
  </si>
  <si>
    <t>victoria_plumb</t>
  </si>
  <si>
    <t>mcdawg</t>
  </si>
  <si>
    <t>ekendriss</t>
  </si>
  <si>
    <t>profsimons</t>
  </si>
  <si>
    <t>yutakashino</t>
  </si>
  <si>
    <t>dagreatantidote</t>
  </si>
  <si>
    <t>jasonrobertshaw</t>
  </si>
  <si>
    <t>radiumyttrium</t>
  </si>
  <si>
    <t>lauranewmanny</t>
  </si>
  <si>
    <t>jjarichardson</t>
  </si>
  <si>
    <t>geotripper</t>
  </si>
  <si>
    <t>jess_i_am</t>
  </si>
  <si>
    <t>yourfavegene</t>
  </si>
  <si>
    <t>tweetingdonal</t>
  </si>
  <si>
    <t>hadron94</t>
  </si>
  <si>
    <t>showjumper42</t>
  </si>
  <si>
    <t>lucasbrouwers</t>
  </si>
  <si>
    <t>deadendrite</t>
  </si>
  <si>
    <t>high_number</t>
  </si>
  <si>
    <t>aanaqvi</t>
  </si>
  <si>
    <t>colo_kea</t>
  </si>
  <si>
    <t>rhituc</t>
  </si>
  <si>
    <t>drbuttocks</t>
  </si>
  <si>
    <t>bodbrain</t>
  </si>
  <si>
    <t>mamajoules</t>
  </si>
  <si>
    <t>scilib</t>
  </si>
  <si>
    <t>acorretja</t>
  </si>
  <si>
    <t>doccamiryan</t>
  </si>
  <si>
    <t>amsciam</t>
  </si>
  <si>
    <t>rhutterepstein</t>
  </si>
  <si>
    <t>ewidera</t>
  </si>
  <si>
    <t>gigascience</t>
  </si>
  <si>
    <t>dnghub</t>
  </si>
  <si>
    <t>dwescott1</t>
  </si>
  <si>
    <t>jacquiebang</t>
  </si>
  <si>
    <t>signalshare</t>
  </si>
  <si>
    <t>smartleydunn</t>
  </si>
  <si>
    <t>tourtechsupport</t>
  </si>
  <si>
    <t>rprporo</t>
  </si>
  <si>
    <t>epigenetique</t>
  </si>
  <si>
    <t>scedmunds</t>
  </si>
  <si>
    <t>cosmickitchen</t>
  </si>
  <si>
    <t>jraphoto</t>
  </si>
  <si>
    <t>steplor</t>
  </si>
  <si>
    <t>scientistmags</t>
  </si>
  <si>
    <t>jb_fos</t>
  </si>
  <si>
    <t>catinstack</t>
  </si>
  <si>
    <t>stevemirsky</t>
  </si>
  <si>
    <t>boehninglab</t>
  </si>
  <si>
    <t>arielibrarian</t>
  </si>
  <si>
    <t>chme7wb</t>
  </si>
  <si>
    <t>chemconnector</t>
  </si>
  <si>
    <t>bioinfotools</t>
  </si>
  <si>
    <t>eurospaceflight</t>
  </si>
  <si>
    <t>zentient</t>
  </si>
  <si>
    <t>timid_talker</t>
  </si>
  <si>
    <t>davidmanly</t>
  </si>
  <si>
    <t>mad100</t>
  </si>
  <si>
    <t>creativityflow</t>
  </si>
  <si>
    <t>sequilabs</t>
  </si>
  <si>
    <t>micfro</t>
  </si>
  <si>
    <t>nicholas_tam</t>
  </si>
  <si>
    <t>carlacasilli</t>
  </si>
  <si>
    <t>heebongkimhat</t>
  </si>
  <si>
    <t>nutrigenomics</t>
  </si>
  <si>
    <t>flavio_metz</t>
  </si>
  <si>
    <t>mollykeener</t>
  </si>
  <si>
    <t>cpikas</t>
  </si>
  <si>
    <t>cboettig</t>
  </si>
  <si>
    <t>reasonable_hank</t>
  </si>
  <si>
    <t>inoagrafioti</t>
  </si>
  <si>
    <t>sharmanedit</t>
  </si>
  <si>
    <t>joshrosenau</t>
  </si>
  <si>
    <t>nightingale801</t>
  </si>
  <si>
    <t>simon_frantz</t>
  </si>
  <si>
    <t>praeburn</t>
  </si>
  <si>
    <t>sciencebl</t>
  </si>
  <si>
    <t>axiomsofchoice</t>
  </si>
  <si>
    <t>roymeijer</t>
  </si>
  <si>
    <t>adyanny</t>
  </si>
  <si>
    <t>socialplumber</t>
  </si>
  <si>
    <t>bitetalk</t>
  </si>
  <si>
    <t>martwine</t>
  </si>
  <si>
    <t>f1000</t>
  </si>
  <si>
    <t>silverol</t>
  </si>
  <si>
    <t>cass_j</t>
  </si>
  <si>
    <t>quinoat</t>
  </si>
  <si>
    <t>loveofscience</t>
  </si>
  <si>
    <t>ukrc</t>
  </si>
  <si>
    <t>samalsbury</t>
  </si>
  <si>
    <t>sagethefool</t>
  </si>
  <si>
    <t>psiwavefunction</t>
  </si>
  <si>
    <t>sylvialeatham</t>
  </si>
  <si>
    <t>_colins_</t>
  </si>
  <si>
    <t>jeffastier</t>
  </si>
  <si>
    <t>tragedyman</t>
  </si>
  <si>
    <t>david_dobbs</t>
  </si>
  <si>
    <t>mfenner</t>
  </si>
  <si>
    <t>ferrisjabr</t>
  </si>
  <si>
    <t>andrea1</t>
  </si>
  <si>
    <t>ibotretweet</t>
  </si>
  <si>
    <t>blefurgy</t>
  </si>
  <si>
    <t>digitalsci</t>
  </si>
  <si>
    <t>top_tw_health</t>
  </si>
  <si>
    <t>afbr</t>
  </si>
  <si>
    <t>nellieneutron</t>
  </si>
  <si>
    <t>mishaangrist</t>
  </si>
  <si>
    <t>natnetboston</t>
  </si>
  <si>
    <t>tinkerrr</t>
  </si>
  <si>
    <t>sandramchung</t>
  </si>
  <si>
    <t>medeamalmo</t>
  </si>
  <si>
    <t>scijourntrain</t>
  </si>
  <si>
    <t>wurzelma</t>
  </si>
  <si>
    <t>grasiane_luz</t>
  </si>
  <si>
    <t>bio_prof</t>
  </si>
  <si>
    <t>vtraddict</t>
  </si>
  <si>
    <t>maiasz</t>
  </si>
  <si>
    <t>archasa</t>
  </si>
  <si>
    <t>seelix</t>
  </si>
  <si>
    <t>saeditorinchief</t>
  </si>
  <si>
    <t>nerdychristie</t>
  </si>
  <si>
    <t>ericrolson</t>
  </si>
  <si>
    <t>sciencehsu</t>
  </si>
  <si>
    <t>scienceissexy</t>
  </si>
  <si>
    <t>c_spaghetti</t>
  </si>
  <si>
    <t>scicom_bot</t>
  </si>
  <si>
    <t>briannevillano</t>
  </si>
  <si>
    <t>maureenogle</t>
  </si>
  <si>
    <t>marynmck</t>
  </si>
  <si>
    <t>lousycanuck</t>
  </si>
  <si>
    <t>alexdenhaan</t>
  </si>
  <si>
    <t>innovisions</t>
  </si>
  <si>
    <t>worldhousemd</t>
  </si>
  <si>
    <t>scio11</t>
  </si>
  <si>
    <t>katellington</t>
  </si>
  <si>
    <t>daniel_lende</t>
  </si>
  <si>
    <t>worldscipod</t>
  </si>
  <si>
    <t>danferber</t>
  </si>
  <si>
    <t>szvan</t>
  </si>
  <si>
    <t>noisyastronomer</t>
  </si>
  <si>
    <t>leighjkboerner</t>
  </si>
  <si>
    <t>jonwturney</t>
  </si>
  <si>
    <t>michaelnoer</t>
  </si>
  <si>
    <t>lisallynch</t>
  </si>
  <si>
    <t>28andaphd</t>
  </si>
  <si>
    <t>jobrodie</t>
  </si>
  <si>
    <t>hleman</t>
  </si>
  <si>
    <t>hixgrid</t>
  </si>
  <si>
    <t>cliftonwiens</t>
  </si>
  <si>
    <t>maliciarogue</t>
  </si>
  <si>
    <t>mclott</t>
  </si>
  <si>
    <t>eroston</t>
  </si>
  <si>
    <t>captsolo</t>
  </si>
  <si>
    <t>cswa_news</t>
  </si>
  <si>
    <t>scisu</t>
  </si>
  <si>
    <t>tdechant</t>
  </si>
  <si>
    <t>matthiasfromm</t>
  </si>
  <si>
    <t>raimalarter</t>
  </si>
  <si>
    <t>jomcparklib</t>
  </si>
  <si>
    <t>chrisnyoder</t>
  </si>
  <si>
    <t>wjjessen</t>
  </si>
  <si>
    <t>zdmann</t>
  </si>
  <si>
    <t>drowningkittens</t>
  </si>
  <si>
    <t>rafael_rnam</t>
  </si>
  <si>
    <t>rmtakata</t>
  </si>
  <si>
    <t>ivanoransky</t>
  </si>
  <si>
    <t>huler</t>
  </si>
  <si>
    <t>drisis</t>
  </si>
  <si>
    <t>gfry</t>
  </si>
  <si>
    <t>tuffysprite</t>
  </si>
  <si>
    <t>bachinsky</t>
  </si>
  <si>
    <t>desertbio</t>
  </si>
  <si>
    <t>kristy3m</t>
  </si>
  <si>
    <t>arikia</t>
  </si>
  <si>
    <t>sethmnookin</t>
  </si>
  <si>
    <t>nowhears</t>
  </si>
  <si>
    <t>culturingsci</t>
  </si>
  <si>
    <t>physcol</t>
  </si>
  <si>
    <t>jshack40</t>
  </si>
  <si>
    <t>critter8875</t>
  </si>
  <si>
    <t>johnpavlus</t>
  </si>
  <si>
    <t>cjr</t>
  </si>
  <si>
    <t>russellcris</t>
  </si>
  <si>
    <t>sciencedetroit</t>
  </si>
  <si>
    <t>kiyomid</t>
  </si>
  <si>
    <t>laelaps</t>
  </si>
  <si>
    <t>cbrainard</t>
  </si>
  <si>
    <t>mjmurphyva</t>
  </si>
  <si>
    <t>agileroxy</t>
  </si>
  <si>
    <t>mrgunn</t>
  </si>
  <si>
    <t>enniscath</t>
  </si>
  <si>
    <t>biolotrix</t>
  </si>
  <si>
    <t>janedelartigue</t>
  </si>
  <si>
    <t>kausikdatta22</t>
  </si>
  <si>
    <t>anthinpractice</t>
  </si>
  <si>
    <t>mcshanahan</t>
  </si>
  <si>
    <t>drugmonkeyblog</t>
  </si>
  <si>
    <t>docfreeride</t>
  </si>
  <si>
    <t>notinmy</t>
  </si>
  <si>
    <t>jneuro</t>
  </si>
  <si>
    <t>dupuisj</t>
  </si>
  <si>
    <t>informalscience</t>
  </si>
  <si>
    <t>whysharksmatter</t>
  </si>
  <si>
    <t>tonyperry</t>
  </si>
  <si>
    <t>ruthseeley</t>
  </si>
  <si>
    <t>oliviakoski</t>
  </si>
  <si>
    <t>ajebsary</t>
  </si>
  <si>
    <t>artfulaction</t>
  </si>
  <si>
    <t>sheril_</t>
  </si>
  <si>
    <t>scicurious</t>
  </si>
  <si>
    <t>tideliar</t>
  </si>
  <si>
    <t>sociallifeofdna</t>
  </si>
  <si>
    <t>tomlevenson</t>
  </si>
  <si>
    <t>pmjaniszewski</t>
  </si>
  <si>
    <t>mtdukes</t>
  </si>
  <si>
    <t>mkmackey</t>
  </si>
  <si>
    <t>naontiotami</t>
  </si>
  <si>
    <t>digitalbio</t>
  </si>
  <si>
    <t>sfriedscientist</t>
  </si>
  <si>
    <t>history_geek</t>
  </si>
  <si>
    <t>kzelnio</t>
  </si>
  <si>
    <t>bmossop</t>
  </si>
  <si>
    <t>kaythaney</t>
  </si>
  <si>
    <t>physilology</t>
  </si>
  <si>
    <t>mjgore</t>
  </si>
  <si>
    <t>taylordobbs</t>
  </si>
  <si>
    <t>settostun</t>
  </si>
  <si>
    <t>researchremix</t>
  </si>
  <si>
    <t>comprendia</t>
  </si>
  <si>
    <t>usasciencefest</t>
  </si>
  <si>
    <t>darwinsbulldog</t>
  </si>
  <si>
    <t>pfanderson</t>
  </si>
  <si>
    <t>drholly</t>
  </si>
  <si>
    <t>dnlee5</t>
  </si>
  <si>
    <t>kejames</t>
  </si>
  <si>
    <t>phlane</t>
  </si>
  <si>
    <t>mjberryman</t>
  </si>
  <si>
    <t>mistersugar</t>
  </si>
  <si>
    <t>rdgluck</t>
  </si>
  <si>
    <t>davidkroll</t>
  </si>
  <si>
    <t>rpg7twit</t>
  </si>
  <si>
    <t>boraz</t>
  </si>
  <si>
    <t>virginiahughes</t>
  </si>
  <si>
    <t>sciencegoddess</t>
  </si>
  <si>
    <t>highlyanne</t>
  </si>
  <si>
    <t>drskyskull</t>
  </si>
  <si>
    <t>louwoodley</t>
  </si>
  <si>
    <t>science3point0</t>
  </si>
  <si>
    <t>andreakuszewski</t>
  </si>
  <si>
    <t>vivraper</t>
  </si>
  <si>
    <t>robinlloyd99</t>
  </si>
  <si>
    <t>scicheer</t>
  </si>
  <si>
    <t>flyingtrilobite</t>
  </si>
  <si>
    <t>jgold85</t>
  </si>
  <si>
    <t>cogscilibrarian</t>
  </si>
  <si>
    <t>edyong209</t>
  </si>
  <si>
    <t>davemunger</t>
  </si>
  <si>
    <t>jokrausdu</t>
  </si>
  <si>
    <t>socmediarckstr</t>
  </si>
  <si>
    <t>rebeccaskloot</t>
  </si>
  <si>
    <t>jbyoder</t>
  </si>
  <si>
    <t>carlzimmer</t>
  </si>
  <si>
    <t>davemosher</t>
  </si>
  <si>
    <t>rhiannaw</t>
  </si>
  <si>
    <t>mikesgene</t>
  </si>
  <si>
    <t>oystersgarter</t>
  </si>
  <si>
    <t>notscientific</t>
  </si>
  <si>
    <t>talkingscience</t>
  </si>
  <si>
    <t>dawnacrawford</t>
  </si>
  <si>
    <t>ktraphagen</t>
  </si>
  <si>
    <t>stevesilberman</t>
  </si>
  <si>
    <t>allochthonous</t>
  </si>
  <si>
    <t>bonnieswoger</t>
  </si>
  <si>
    <t>alicebell</t>
  </si>
  <si>
    <t>captainskellett</t>
  </si>
  <si>
    <t>hastacscholars</t>
  </si>
  <si>
    <t>tvjrennie</t>
  </si>
  <si>
    <t>jackiefloyd</t>
  </si>
  <si>
    <t>kateclancy</t>
  </si>
  <si>
    <t>emilyanthes</t>
  </si>
  <si>
    <t>younglandis</t>
  </si>
  <si>
    <t>sciencebase</t>
  </si>
  <si>
    <t>blakestacey</t>
  </si>
  <si>
    <t>loufcd</t>
  </si>
  <si>
    <t>saswanson</t>
  </si>
  <si>
    <t>dr_bik</t>
  </si>
  <si>
    <t>scienceblogging</t>
  </si>
  <si>
    <t>stacycbaker</t>
  </si>
  <si>
    <t>drcraigmc</t>
  </si>
  <si>
    <t>neillosin</t>
  </si>
  <si>
    <t>imascientist</t>
  </si>
  <si>
    <t>michellefrancl</t>
  </si>
  <si>
    <t>Mentions</t>
  </si>
  <si>
    <t>Replies to</t>
  </si>
  <si>
    <t>sciencebrain</t>
  </si>
  <si>
    <t>katmoneil</t>
  </si>
  <si>
    <t>skoch3</t>
  </si>
  <si>
    <t>break1ngscience</t>
  </si>
  <si>
    <t>treelobsters</t>
  </si>
  <si>
    <t>jlvernonphd</t>
  </si>
  <si>
    <t>robmitchum</t>
  </si>
  <si>
    <t>dragonflywoman2</t>
  </si>
  <si>
    <t>cephalover</t>
  </si>
  <si>
    <t>weavingtheweb</t>
  </si>
  <si>
    <t>ideonexus</t>
  </si>
  <si>
    <t>ravenkathleen</t>
  </si>
  <si>
    <t>whsqwghlm</t>
  </si>
  <si>
    <t>johnhawks</t>
  </si>
  <si>
    <t>cosmicutopia</t>
  </si>
  <si>
    <t>natselrox</t>
  </si>
  <si>
    <t>emmecola</t>
  </si>
  <si>
    <t>wittich</t>
  </si>
  <si>
    <t>sockrollscience</t>
  </si>
  <si>
    <t>cathyclabby</t>
  </si>
  <si>
    <t>sptaylor</t>
  </si>
  <si>
    <t>natnetnews</t>
  </si>
  <si>
    <t>glorialloyd</t>
  </si>
  <si>
    <t>h2so4hurts</t>
  </si>
  <si>
    <t>ronsimon</t>
  </si>
  <si>
    <t>nescent</t>
  </si>
  <si>
    <t>tdelene</t>
  </si>
  <si>
    <t>dicemang</t>
  </si>
  <si>
    <t>maggitwit</t>
  </si>
  <si>
    <t>0001_xml</t>
  </si>
  <si>
    <t>menitikarir</t>
  </si>
  <si>
    <t>mostamazingnews</t>
  </si>
  <si>
    <t>shuraport2</t>
  </si>
  <si>
    <t>scientificblogs</t>
  </si>
  <si>
    <t>pyrrho12</t>
  </si>
  <si>
    <t>alun</t>
  </si>
  <si>
    <t>ananelson</t>
  </si>
  <si>
    <t>scdiggs</t>
  </si>
  <si>
    <t>brembs</t>
  </si>
  <si>
    <t>bug_girl</t>
  </si>
  <si>
    <t>abdoh1</t>
  </si>
  <si>
    <t>egonwillighagen</t>
  </si>
  <si>
    <t>dellybean</t>
  </si>
  <si>
    <t>amphibol</t>
  </si>
  <si>
    <t>taswegan</t>
  </si>
  <si>
    <t>drg</t>
  </si>
  <si>
    <t>elissa_malcohn</t>
  </si>
  <si>
    <t>madness_dreams</t>
  </si>
  <si>
    <t>mjane_h</t>
  </si>
  <si>
    <t>wiredsciblogs</t>
  </si>
  <si>
    <t>clairecohagan51</t>
  </si>
  <si>
    <t>kristiepcrm</t>
  </si>
  <si>
    <t>petpillowcreati</t>
  </si>
  <si>
    <t>newromney</t>
  </si>
  <si>
    <t>sciliz</t>
  </si>
  <si>
    <t>lukedones</t>
  </si>
  <si>
    <t>fwdaoti</t>
  </si>
  <si>
    <t>minjae</t>
  </si>
  <si>
    <t>lizneeley</t>
  </si>
  <si>
    <t>timetravelnerd</t>
  </si>
  <si>
    <t>oocscience</t>
  </si>
  <si>
    <t>audiobooksmktg</t>
  </si>
  <si>
    <t>masalaskeptic</t>
  </si>
  <si>
    <t>thomas_berlin</t>
  </si>
  <si>
    <t>scimomof2</t>
  </si>
  <si>
    <t>mactavish</t>
  </si>
  <si>
    <t>healthgist</t>
  </si>
  <si>
    <t>ccziv</t>
  </si>
  <si>
    <t>stleoscience</t>
  </si>
  <si>
    <t>canopymeg</t>
  </si>
  <si>
    <t>deliciousblkbox</t>
  </si>
  <si>
    <t>sdbn</t>
  </si>
  <si>
    <t>genomealberta</t>
  </si>
  <si>
    <t>nparmalee</t>
  </si>
  <si>
    <t>rachelward94</t>
  </si>
  <si>
    <t>para_sight</t>
  </si>
  <si>
    <t>klb8s</t>
  </si>
  <si>
    <t>overheard_it</t>
  </si>
  <si>
    <t>loticwater</t>
  </si>
  <si>
    <t>robinannsmith</t>
  </si>
  <si>
    <t>lawrencetiger07</t>
  </si>
  <si>
    <t>philippalios</t>
  </si>
  <si>
    <t>alexaraujoc</t>
  </si>
  <si>
    <t>ricardipus</t>
  </si>
  <si>
    <t>a__muse</t>
  </si>
  <si>
    <t>Followed</t>
  </si>
  <si>
    <t>Followers</t>
  </si>
  <si>
    <t>Tweets</t>
  </si>
  <si>
    <t>Favorites</t>
  </si>
  <si>
    <t>Description</t>
  </si>
  <si>
    <t>Time Zone</t>
  </si>
  <si>
    <t>Time Zone UTC Offset (Seconds)</t>
  </si>
  <si>
    <t>Joined Twitter Date (UTC)</t>
  </si>
  <si>
    <t>Custom Menu Item Text</t>
  </si>
  <si>
    <t>Custom Menu Item Action</t>
  </si>
  <si>
    <t>Tweet</t>
  </si>
  <si>
    <t>Tweet Date (UTC)</t>
  </si>
  <si>
    <t>Former lab rat, now professional friend of lab rats. (Also do most of the tweets at @the_Node and @Dev_journal )</t>
  </si>
  <si>
    <t>Science communication: blogging, publishing, teaching. Chief Editor and Community Manager of Scientific American science blogging network.</t>
  </si>
  <si>
    <t>Mad scientist, poet, gadfly. Official account. 
All your basepair are belong to me.  
Admin @scienceisvital @F1000 @TheScientistLLC @lablit @OccamT</t>
  </si>
  <si>
    <t xml:space="preserve">Science writer, creator of Not Exactly Rocket Science, freelance journalist, sci-comms @ Cancer Research UK. Opinions are my own. Obviously. </t>
  </si>
  <si>
    <t>Biotech scientist, recovering marketer, writes/vents @ anything on my mind. Loves working, distance running, laughing, sports, concerts (heavy metal), and GSP.</t>
  </si>
  <si>
    <t>I'm a writer. I have a column at http://seedmagazine.com and I run ResearchBlogging.org</t>
  </si>
  <si>
    <t>Science Cheerleader, writer, blogger, doer, increasing adult science literacy, raising the ranks of citizen scientists, opening doors to public participation.</t>
  </si>
  <si>
    <t>Fifth annual conference about the Science and the Web</t>
  </si>
  <si>
    <t>user experience architect, psychologist, armchair scientist</t>
  </si>
  <si>
    <t>Author of 50+ books for tweens/teens, board game designer (Mars 2020, NOVA True Science), writer, editor (ex-Scholastic), science geek, wordie._x000D_
And . . . ?</t>
  </si>
  <si>
    <t>A science and engineering librarian in the Rocky Mt West.</t>
  </si>
  <si>
    <t>freelance science writer, author of The Chemical Carousel: What Science Tells Us About Beating Addiction.</t>
  </si>
  <si>
    <t>The home of digital projects at Faber and Faber</t>
  </si>
  <si>
    <t>Writer and Professor of Science Writing at MIT</t>
  </si>
  <si>
    <t>Web Developer, Astrophysics Enthusiast</t>
  </si>
  <si>
    <t>Freelance science writer. Blogs about environmental science. Also writes about genetics.</t>
  </si>
  <si>
    <t>I am a strategic marcomm exec who has built and led successful results-driven marketing organizations in the biomedical, Internet, tech and media sectors.</t>
  </si>
  <si>
    <t>Biotechnology and Life Sciences Marketing and Business Development (Mary Canady, Founder)</t>
  </si>
  <si>
    <t>I am a shark conservation biologist and blogger</t>
  </si>
  <si>
    <t>Writer and talker covering science, skepticism and politics at The Guardian, and other places.</t>
  </si>
  <si>
    <t>Research geologist by day, science blogger in my free time. I tweet mostly about science and all opinions expressed here are my own.</t>
  </si>
  <si>
    <t>PhD student by day, science writer by night. I study the evolution of the mind. ResearchBlogging Editor. Open Lab 2010 Editor. Scientist to the stars.</t>
  </si>
  <si>
    <t>Geologist, meanderer, explorationist...</t>
  </si>
  <si>
    <t>Geology junkie, SF writer, heavy metal addict, and wielder of the fearsome Smack-o-Matic.  About covers it.</t>
  </si>
  <si>
    <t>A Canadian in Texas. Associate professor at The University of Texas–Pan American studying brains, behaviour, and evolution, mostly using crustaceans.</t>
  </si>
  <si>
    <t>Theoretical Ecology &amp; evolution, open science, hpc, active learning.</t>
  </si>
  <si>
    <t xml:space="preserve">married, classy lady who lives in bloomington. </t>
  </si>
  <si>
    <t>Freelancer &amp; Social Media Rock Star. Mash-up of tech, nonprofits, science, healthcare, communications &amp; PR news. My bliss is being an online community builder!</t>
  </si>
  <si>
    <t>marine educator &amp; conservationist, and a fan of SCIENCE</t>
  </si>
  <si>
    <t>researcher, therapist, artist, writer, book whore, convention challenger, knowledge fanatic</t>
  </si>
  <si>
    <t>French Living in Norway.Writer/Blogger/Active Tweeter/Speaks&amp;Writes 4 languages/Caring &amp; Empathic/Influential/Creative/Has Lived in Africa/France/USA</t>
  </si>
  <si>
    <t xml:space="preserve">Science &amp; engineering librarian. PhD candidate in Information Studies. </t>
  </si>
  <si>
    <t>Librarian/InfoPro, Researcher, Writer</t>
  </si>
  <si>
    <t>Estudante de Física... sem tempo pra outras atividades... Physics student, no time for other activities</t>
  </si>
  <si>
    <t>Executive editor, Reuters Health; journalism adjunct, NYU; blogger, Embargo Watch and Retraction Watch; AHCJ treasurer; Zinfandel drinker.</t>
  </si>
  <si>
    <t xml:space="preserve">Groupon by day, Lightstalkers by night. </t>
  </si>
  <si>
    <t>Online maven for Chemical &amp; Engineering News magazine.</t>
  </si>
  <si>
    <t>Blogging on all that is good, bad, and weird in neuroscience</t>
  </si>
  <si>
    <t>University student and hopefully eventual benefit to the scientific community-ttebayo!</t>
  </si>
  <si>
    <t>Author of NYTimes Bestselling book THE IMMORTAL LIFE OF HENRIETTA LACKS (aka #HeLa), soon an Oprah/Alan Ball/HBO film. Writes for NYTMag, O Mag. Animal person.</t>
  </si>
  <si>
    <t xml:space="preserve">Ecologist, Educator, Grad Student. Researching cownose ray migration, feeding ecology, &amp; life history. Traveler. Model. SCUBA diver. Aspiring Filmmaker. </t>
  </si>
  <si>
    <t>Evolutionary biologist, runner, writer. Not necessarily in that order.</t>
  </si>
  <si>
    <t>Carbon-based biped; inclined to infornography &amp; intellectual masturbation. Just as easily distracted by physics, metaphysics, and other such shiny ideas.</t>
  </si>
  <si>
    <t>Nomadic scientist (former NHM postdoc), Beagle Project directrix (@beagleproject), evolution pedant, space geek, telemark skier, atheist, recovering Londoner</t>
  </si>
  <si>
    <t>Wrkng on start-up for psych-soft, iPhone book apps; Aspergian-ADD-gay-activist-author, editor, blogger, Pacific Ocean-lover, chicken-farmer,PC Repair/Undespair!</t>
  </si>
  <si>
    <t>News, rawk, indie, Toronto, health, science, photography, sleep</t>
  </si>
  <si>
    <t xml:space="preserve">I'm half of @designkompany. I also make Sharpie marker drawings. </t>
  </si>
  <si>
    <t>Senior Editor at Scientific American/Farrar, Straus and Giroux</t>
  </si>
  <si>
    <t>Oncology Times: News, Analysis, Commentary, Controversy for Cancer Specialists; The Independent Hem/Onc News Source</t>
  </si>
  <si>
    <t>Passionate, healthcare communicator; active at crossroads of content and conversation. My tweets and opinions are my own.</t>
  </si>
  <si>
    <t>Father of 3 year old son with autism spectrum disorder and a newborn who didn't pass his hearing test.</t>
  </si>
  <si>
    <t>Palliative care physician at Wishard Health Services and Indiana University School of Medicine</t>
  </si>
  <si>
    <t>Online editor for Popular Mechanics ( @popmech ) and flying car advocate.</t>
  </si>
  <si>
    <t>Editor, Popular Mechanics. Following news in tech, space, environment, auto, science, media, iPad, magazines. Plus: Roots-Americana music, mtn biking, movies</t>
  </si>
  <si>
    <t xml:space="preserve">Social Media Flâneuse.Huzzah! Returning 2 Project Mgmnt/Healthcare IT in 2011. Writer. Litgeek. Joys: islands,Europe,branding,_x000D_
anipals,math,SW.Truth to power! </t>
  </si>
  <si>
    <t>Writer. Latest books, We Need to Talk About Kelvin, Afterglow of Creation &amp; Felicity Frobisher and the Three-Headed Aldebaran Dust Devil</t>
  </si>
  <si>
    <t>Science writer: champion of mind-controlling tapeworms, walking whales, and underappreciated forms of life everywhere</t>
  </si>
  <si>
    <t>I work @ Freshwater Pictures - indie content creators and producers</t>
  </si>
  <si>
    <t>American mom/wife living in Shropshire UK. Big on fun, education, art, reading, museums, &amp; science. Perpetual student. Also do puppet stuff.</t>
  </si>
  <si>
    <t>I'm a science writer, aspiring novelist, and wannabe photographer undergoing a quarter-life crisis.</t>
  </si>
  <si>
    <t>Contributor to Wired.com / Wired Science. Curious, nerdy, nosy, optimistic, skeptical, spacey. Proud OH - NY transplant. Views are my own.</t>
  </si>
  <si>
    <t>I'm a science writer and senior editor at Fermilab.</t>
  </si>
  <si>
    <t>USA TODAY medical writer, covering public health, heart disease, clinical medicine, health-care quality, biosecurity and more</t>
  </si>
  <si>
    <t xml:space="preserve">primate, skeptic, geek, sci-fi and fantasy reader, medical doctor, student, blogger, scuba diver, experimental cook, beer enthusiast and a cat slave... </t>
  </si>
  <si>
    <t>Science + ocean info and stuff. Marine science educator in Sarasota, FL.</t>
  </si>
  <si>
    <t>Mobile Wi-Fi, messaging, analytics and a whole lot more</t>
  </si>
  <si>
    <t>Where did your biology begin? _x000D_
Sigma Life Science is asking this question. @kristy3m is your Tweeter.</t>
  </si>
  <si>
    <t>Whatever your business, we can help you provide your employees with a benefit plan that suits their needs and your budget.</t>
  </si>
  <si>
    <t>Genome Alberta's Communication Director. Check GenOmics http://facebook.genomealberta.ca or email mspear@genomealberta.ca_x000D_
Also producing a radio pilot for CBC.</t>
  </si>
  <si>
    <t>The Curious Wavefunction is a chemist with an interest in the history, philosophy and sociology of science.</t>
  </si>
  <si>
    <t>Amazing but true.</t>
  </si>
  <si>
    <t>I write about marine science, evolution and ecology. I want to know everything about everything.  Teach me?</t>
  </si>
  <si>
    <t>Freelance journalist &amp; author. Working on a book about futuristic cars and the people who make them.</t>
  </si>
  <si>
    <t>Oh, I do lots of things.</t>
  </si>
  <si>
    <t>PhD student, biologist, whiskey-lover, man-about-town</t>
  </si>
  <si>
    <t>MSc.-hunting biochemist fighting diabetes. Program director for @peerreviewradio. Bass/sax/harmonica player and songwriter of science music. Stoked on science.</t>
  </si>
  <si>
    <t>Marine Biologist, Writer, Musician, Purveyor of the Spineless, Evangelist of Open Access</t>
  </si>
  <si>
    <t>My life is empty &amp; meaningless. As a consequence, I write stuff down. I also practice medicine.</t>
  </si>
  <si>
    <t>Your life is not about you. Help make a difference in someone's life today. (Opinions are my own. RTs are not endorsements. Tweets are not medical advice.)</t>
  </si>
  <si>
    <t>art-science bricoleur flaneur raconteur</t>
  </si>
  <si>
    <t>Blogger, evolution defender, insect nerd, fan of cephalopods</t>
  </si>
  <si>
    <t>A cell/molecular biologist, I create scientific events and media for the public. I want to turn you on to science!</t>
  </si>
  <si>
    <t>I write. I read. I parent. I watch baseball. I have lots of opinions.</t>
  </si>
  <si>
    <t>Graphic designer, science junkie, dinosaur blogger. Top that.</t>
  </si>
  <si>
    <t>Art in Awe of Science.  Going freelance to test the hypothesis that people crave surreal scientific illustrations.</t>
  </si>
  <si>
    <t>Was an atmospheric physicist, now head of climate change &amp; energy @ nef. Love science, running &amp; pilates. Sort of science writer &amp; tweeting in personal capacity</t>
  </si>
  <si>
    <t>Scottish International Man of Mystery - Open Science/Access &amp; Patient Advocate</t>
  </si>
  <si>
    <t>AP Statistics teacher. Statistics and Connections. You can lead or you can follow, but if you don't connect, your data won't matter.</t>
  </si>
  <si>
    <t>Organizer of online community &amp; face-to-face gatherings. Returned Peace Corps Volunteer (Vanuatu '97-99). I work at Duke University; my Tweets are mine only.</t>
  </si>
  <si>
    <t>Cognitive psychology professor at U. of Illinois.  Co-author of The Invisible Gorilla. Interests: perception, attention, awareness.</t>
  </si>
  <si>
    <t>I'm an engineer and entrepreneur who has been living in Tokyo for 19 years. I love swimming, mathematics, and my family.</t>
  </si>
  <si>
    <t xml:space="preserve">Marine biologist and science blogger </t>
  </si>
  <si>
    <t>I study science.  It laughs at me.  I write about it. In the process I may just get a PhD.</t>
  </si>
  <si>
    <t>Biomed student (developmental biology and neuroscience). Community blog manager and science blogger at Nature Education. Science writer. Geek indeed.</t>
  </si>
  <si>
    <t>Jason had an amphibious childhood and was raised by a family of freshwater cephalopods. Cf, @cephalopodcast</t>
  </si>
  <si>
    <t>Talking Science provides a portal to engage with fellow science enthusiasts. http://www.talkingscience.org_x000D_
http://www.facebook.com/TalkingScience</t>
  </si>
  <si>
    <t>Inherited sarcasm gene from Dad &amp; silliness gene from Mom. Analytical chemist working in forensics.  My tweets are personal, not professional.</t>
  </si>
  <si>
    <t>journalist/writer covering health policy, medical industry, also random humorist</t>
  </si>
  <si>
    <t>I write. Dedicated to politics, literature, philosophy, music and film. Individualist. Internationalist. Humanist. Atheist. Libertarian socialist. Question me.</t>
  </si>
  <si>
    <t>Teacher of Geology</t>
  </si>
  <si>
    <t>Comm. Ed. for learned Society. Married to Bear. MA CU Journ. Run, photog, blog (http://keagiles.blogspot.com/). Goal: skydive. kea icon © iantraffordphotos.com.</t>
  </si>
  <si>
    <t xml:space="preserve">Post-doc at Duke studying bacteria that cause infectious disease. Also a craft-loving, science-writing new mom. </t>
  </si>
  <si>
    <t>Dork girl works to conquer the world one word at a time</t>
  </si>
  <si>
    <t>Science (esp. Physics), Ancient Languages &amp; Writing Systems, Pedagogy, Difficult things, Small things, Nature, Community, Lego (especially Modulex)</t>
  </si>
  <si>
    <t xml:space="preserve">I'm a longtime writer for Wired and other national magazines. I'm curious about nearly everything, particularly science and media. </t>
  </si>
  <si>
    <t>Sigma's YFG team. @kristy3m, Kristy Meyer will be the most prevalent tweeter.</t>
  </si>
  <si>
    <t>digitally-minded and generally curious. open info/data enthusiast, cook, and pretend scientist. now adding expat to the list. @ digital science.</t>
  </si>
  <si>
    <t>#climatehawk  #climatecrisis #water #watercrisis   Warning!  High Volume</t>
  </si>
  <si>
    <t>Geologist, nomadic postdoc, science blogger. I study plate motions, deforming continents and rock magnetism. I tweet as my inner geo-nerd wills.</t>
  </si>
  <si>
    <t>Media critic (ksjtracker.mit.edu). Author of Do Fathers Matter, to be published in 2012 by Simon &amp; Schuster. Director, FAU graduate science-writing program.</t>
  </si>
  <si>
    <t>Forever an aspiring student. I hope to bring humanity one step closer to understanding the cosmos.</t>
  </si>
  <si>
    <t>Evidence-based equine science news related to breeding and sports science of show jumper, eventing, and para-equestrian horses.</t>
  </si>
  <si>
    <t>Blogging on evolution, loving science, music and cycling.</t>
  </si>
  <si>
    <t xml:space="preserve">Enthusiast of words, humour, blogging, science/tech and all things mind/brain/behavior. </t>
  </si>
  <si>
    <t>I left the safety of the pack at a young age to try myself on the Steppes. As I found the rural life to be a bore I took to performing in a Soviet era circus as</t>
  </si>
  <si>
    <t>Writer, blogger, geek and skeptic. Sometimes very silly.</t>
  </si>
  <si>
    <t>An activist and an aspiring scientist from NYC, but living and studying in Philadelphia. Molecular biology graduate student with a background in Bioinformatics.</t>
  </si>
  <si>
    <t>History of science/Darwin/evolution/museums/science education. Husband/father/freethinker/atheist/blogger. http://thedispersalofdarwin.wordpress.com/</t>
  </si>
  <si>
    <t>Science and linguistics - bring it on!_x000D_
Not that you'll find much other than my own vapid thoughts here.</t>
  </si>
  <si>
    <t>Husband, father, aspiring sci-fi author.</t>
  </si>
  <si>
    <t>family-friendly science blogger, non-fiction writer, poet, wife &amp; mom. I tweet on science, parenting &amp; poetry (see my Favorites to filter just my Twitter poems)</t>
  </si>
  <si>
    <t>Environmentalist/Blogger/Journalist/Conservationist @ ohfortheloveofscience.com_x000D_
_x000D_
Member, SEJ</t>
  </si>
  <si>
    <t>Thoughts about gov 2.0 and open data.</t>
  </si>
  <si>
    <t xml:space="preserve">Chilean Scientist. He is a Chilean Evolutionary biologist and Ornithologist.He currently serves as a consultant for private and public sector in Chile._x000D_
_x000D_
</t>
  </si>
  <si>
    <t>Product Manager for Nature Network - NPG's social networking site for scientists (@NatNetNews). Blogger at #lnlm10. Also found in SL as SecondLou Skytower.</t>
  </si>
  <si>
    <t>artist by definition, social scientist by default; pro-science, pro-food, pro-farm and all that that entails...</t>
  </si>
  <si>
    <t xml:space="preserve">University online science course creator, video science book reviewer, former international model who LOVES science! </t>
  </si>
  <si>
    <t>author Get Me Out: A History of Childbirth from the Garden of Eden to the Sperm Bank, adjunct columbia j-school,  managing. editor yale jl for humanities in med</t>
  </si>
  <si>
    <t>Director, Hospice and Palliative Care Service SFVAMC.  Assist Professor of Medicine @ UCSF.  Interests in Geriatrics and Palliative Care.  Blogs @ geripal.org</t>
  </si>
  <si>
    <t>To be launched in 2011: Research journal publishing articles using/generating large datasets. Journal linked to cloud-based data hosting/analysis repository.</t>
  </si>
  <si>
    <t>Science and Technology librarian at a public liberal arts college, SUNY Geneseo</t>
  </si>
  <si>
    <t>UBC academic, sciencegeek, science literacy advocate, writer, and digging the family thing. My tweets are strategically nonsensical.</t>
  </si>
  <si>
    <t xml:space="preserve">social media and issues management professional. Policy background. I focus on science, environmentalism, and parenting communities. </t>
  </si>
  <si>
    <t>Biologist &amp; Hip-Hop Maven: Urban Ecology, Evolution, STEM Diversity, Science Outreach</t>
  </si>
  <si>
    <t>IT Solutions for the Touring and Event Industry</t>
  </si>
  <si>
    <t>I design algorithms and program machines.</t>
  </si>
  <si>
    <t>Write for Atlantic, NY Times Mag, Slate, NatGeo, Nature, others. Blog at Wired. Working on my 4th book.</t>
  </si>
  <si>
    <t>Academic and writer. I study science in society. Have also been known to knit.</t>
  </si>
  <si>
    <t>Director of the UMR Epigenetics and Cell Fate in Paris, France</t>
  </si>
  <si>
    <t>Iranian-Scottish Londoner in China, trying to get his head around omics and scientific publishing whilst at the BGI. Tweets are my own opinions, etc.</t>
  </si>
  <si>
    <t>Casual Breakfast (all day!)/ Lunch Restaurant headed by a Culinary Institute of America Graduate (910) 792-6720</t>
  </si>
  <si>
    <t>professional photographer, since I was a kid</t>
  </si>
  <si>
    <t>boomer-era Phys Sci Professional</t>
  </si>
  <si>
    <t>Chemist, Metallurgist &amp; Photographer. Master of Science Communication student at UWA. Finalist in Eureka Science Photography Competition 2010</t>
  </si>
  <si>
    <t>My tweets &amp; blog unite pirates and scientists at last. Join me for a glass of science to stave off the scurvy.</t>
  </si>
  <si>
    <t>Instead of doing my PhD I spend far to much time blogging at www.diseaseprone.fieldofscience.com and teaching first year biology</t>
  </si>
  <si>
    <t xml:space="preserve">Cofounder HASTAC, www.hastac.org, where she blogs on latest on digital media and science of attention for learning and the workplace </t>
  </si>
  <si>
    <t>Director of HASTAC Scholars program, Duke University</t>
  </si>
  <si>
    <t xml:space="preserve">Editor, columnist and podcaster for Scientific American magazine. </t>
  </si>
  <si>
    <t>Science writer/editor. PLoS BLOGS. Ex-EIC, SciAm. Adjunct, NYU SHERP. Karate yondan. My Emmy-winning wife &amp; I are saving to put our dog through college.</t>
  </si>
  <si>
    <t>We are an eclectic laboratory at UTMB studying neurodegeneration, cancer, trauma, and other interesting things.</t>
  </si>
  <si>
    <t>Midwestern academic science librarian</t>
  </si>
  <si>
    <t>Ph.D. Geophysicist, Marine Seismologist, Web Analyst, Science Blogger, All around great person</t>
  </si>
  <si>
    <t xml:space="preserve">I'm ChemSpiderman - connecting chemists and curating data across the internet. </t>
  </si>
  <si>
    <t>Computational biologist (available internationally); science communication</t>
  </si>
  <si>
    <t xml:space="preserve">Twitter is an on going diary of my interest.  Rather randomly done, but that is how life is lived. Many chapters, all culminating into ones book of life. _x000D_
_x000D_
</t>
  </si>
  <si>
    <t>Freelance science journalist, 100 per cent nerd, Biologist, Writer, Sage, Identical twin, Blogger, Avid gamer, Animal knowledge savant</t>
  </si>
  <si>
    <t xml:space="preserve"> internist.mother.teacher.inveterate reader. occasional writer.yoga buff.social medicine and public health enthusiast.</t>
  </si>
  <si>
    <t>Biological anthropologist who studies reproduction, evolutionary medicine... and ladybusiness. Co-director of http://lee-anthro.blogspot.com.</t>
  </si>
  <si>
    <t>I'm an open book ℒℴѵℯ with a few pages torn out. I shoot with Sony &amp; type on an Underwood</t>
  </si>
  <si>
    <t>Visit our site and Join the fastest growing community of life science research scientists</t>
  </si>
  <si>
    <t>Microbiologist, organizer, writer, bassist, and seeker of bargains.</t>
  </si>
  <si>
    <t>I read books, play the piano, and strategize (among other impractical pleasures).</t>
  </si>
  <si>
    <t>Recent Media Psychology &amp; Social Change MA grad examining the intersection of media, politics, psychology, sociology, anthropology, and design. Join me?</t>
  </si>
  <si>
    <t>I have a Twitter page. :o</t>
  </si>
  <si>
    <t>Professor (Molecular Nutrition, Nutri- Genomics, Gut &amp; Liver Health) Wageningen University NL, dreams of nutritional science 2.0, loves family, pottery, running</t>
  </si>
  <si>
    <t>http://www.amazon.com/Here-Human-Being-Personal-Genomics/dp/0061628336/ref=tmm_hrd_title_0</t>
  </si>
  <si>
    <t>Science writer, Wired.com Playbook contributor, &amp; Community Manager at The Public Library of Science (PLoS). Views and opinions expressed here are my own.</t>
  </si>
  <si>
    <t>Free-range pharma/chem blogger at CENtral Science and PLoS Blogs. Doppelganger of Abel Pharmboy._x000D_
EWR-PHL-GNV-DEN-RDU</t>
  </si>
  <si>
    <t>Freelance science writer specializing in all things biological--neuroscience, genetics, health, evolution, ecology, and more.</t>
  </si>
  <si>
    <t>Scientist. Writer. PLoS Blogger. Traveler. Musician. Exercise Addict. Aspiring Polymath. Co-founder of ScienceOfBlogging.com. ResearchBlogging.org Editor.</t>
  </si>
  <si>
    <t>Scientist, business, reads a lot, good books, films, travels, bon vins, bonne cuisine, bon vivant, hobbies: analytical psychology &amp; new technologies.</t>
  </si>
  <si>
    <t>geeky librarian inspired by open access and scholarly communication issues</t>
  </si>
  <si>
    <t>Science explainer guy for USGS Western Ecological Research Center. My tweets are my own, and not of my employer and their partners.</t>
  </si>
  <si>
    <t xml:space="preserve">Atheist, Skeptidad. </t>
  </si>
  <si>
    <t>Author of The Panic Virus on #vaccines, #autism, #vaxfax. Also wrote Feeding the Monster &amp; Hard News. My site/blog: http://bit.ly/fw3Z0t</t>
  </si>
  <si>
    <t>(previously grgirlinlondon) theoretical biologist, communicates science,really interested in science policy, loves music, books &amp; writing, designed websites</t>
  </si>
  <si>
    <t>Editorial services for biomedical scientists and journals</t>
  </si>
  <si>
    <t>I like to create</t>
  </si>
  <si>
    <t>Editor at Nobel Prize website (http://nobelprize.org) seeks meaning of online life. Views expressed are my own.</t>
  </si>
  <si>
    <t xml:space="preserve">The British Library provides one of the world's foremost resources of scientific information. We also run a wide range of events. _x000D_
</t>
  </si>
  <si>
    <t>Clinical fellow in oncology and science blogger.</t>
  </si>
  <si>
    <t>CompSci geek. Hoarder of Science and Math books. Understanding motivates me.</t>
  </si>
  <si>
    <t>Wetenschapsvoorlichter TU Delft, Wetenschapper 2.0 -  Platform Wetenschapscommunicatie, vader van drie dochters (13, 11 en 8), en motorrijder (BMW R1150RT)</t>
  </si>
  <si>
    <t>Science Writer David Bradley based in Cambridge, UK. Physical and life sciences news and views + technology, internet, web commentary.</t>
  </si>
  <si>
    <t>A Tiger born Taurus.</t>
  </si>
  <si>
    <t>Northern Beaches Community Radio Program.(90.3 &amp; 88.7 FM) Promoting belief in the power of experience.</t>
  </si>
  <si>
    <t>Banjo player, scientist, geek, hippy, expert procrastinator. I am married to Lisa and have a 2 year old son, Oliver. I ♥ the interweb.</t>
  </si>
  <si>
    <t>Faculty of 1000 - post-publication peer review. Bringing you the best biology &amp; medicine. http://F1000.com Managed by @rpg7twit</t>
  </si>
  <si>
    <t xml:space="preserve">Avia Pieridum peragro loca nullius ante trita solo. </t>
  </si>
  <si>
    <t>Geochemist. Work with alternative fertilizers, sustainable solutions in agriculture, phosphorus and organic matter. Love music, internet, papers and beer.</t>
  </si>
  <si>
    <t>Bioinformatics minion. Wannabe neuroscientist. Occasional skydiver. Owner of cats. Drinker of tea.</t>
  </si>
  <si>
    <t>filmmaker and journalist</t>
  </si>
  <si>
    <t>I'm a museum girl, educator, science geek and costumer. TCF Hardball</t>
  </si>
  <si>
    <t>A marine scientist with an urge to write that turned into all kinds of things...</t>
  </si>
  <si>
    <t>Advancing gender equality in science, engineering and technology.</t>
  </si>
  <si>
    <t>I'm a biologist at Kings College London who also likes cycling and rugby</t>
  </si>
  <si>
    <t>Foolish wisdom / wisdom from a fool.</t>
  </si>
  <si>
    <t>Northeastern University journalism student, web editor for @HuntNewsNU. Dork. Often sighted with @bellethebeast34._x000D_
_x000D_
I write and stuff.</t>
  </si>
  <si>
    <t>Blogging protist geek from Canada. _x000D_
Warning: geekery not limited to just protists...</t>
  </si>
  <si>
    <t xml:space="preserve">IT journalist at ElectricNews.net &amp; copywriter at ENNclick.com. Likes: tech, science, SME issues, social media, TV, movies &amp; puns (the highest form of wit). </t>
  </si>
  <si>
    <t>Working @theAGU as a science writer, but my tweets are all mine. My own. My precious...</t>
  </si>
  <si>
    <t>Freelance science writer, blogger, and author of 'Written in Stone'</t>
  </si>
  <si>
    <t>A sane, science-based perspective on public health. Senior Fellow, National Center for Public Policy Research.</t>
  </si>
  <si>
    <t>Never wrestled. Wasn't played by David Caruso before he discovered sunglasses &amp; moved to Miami. Not a spree killer. I am legion. Be sure to introduce yourself.</t>
  </si>
  <si>
    <t>Author of SUPERBUG and BEATING BACK THE DEVIL. Blogger for Wired, writer for magazines. Public health, global health, diseases, food policy. Also @MRSA_blog.</t>
  </si>
  <si>
    <t>Writer and science journalist. Currently working as a reporter for New Scientist. Penchant for biology and neuroscience.</t>
  </si>
  <si>
    <t>43 year old college biology student and goofy photographer.</t>
  </si>
  <si>
    <t xml:space="preserve">Digital preservation, cultural impact of technology; prone to consider pop culture artifacts. Oh, and I represent myself only, not my employing organization.  </t>
  </si>
  <si>
    <t xml:space="preserve">A new division of Macmillan, providing technology for researchers. </t>
  </si>
  <si>
    <t>Entomologist, Beekeeper, African Bee (Killer Bee) removal expert,Too Tall. Got questions about Bugs? I can answer them for you!</t>
  </si>
  <si>
    <t>News editor, online, Scientific American. Board member, National Assn of Science Writers (NASW). Any opinions expressed here are my own.</t>
  </si>
  <si>
    <t xml:space="preserve">Superpower: Communicating Science in weird and wonderful ways. / Lover of: Oxytocin, dopamine, fbml and web design. </t>
  </si>
  <si>
    <t>Follow us to find out what's new on the Boston hub on Nature Network</t>
  </si>
  <si>
    <t xml:space="preserve">Local news and links from the Boston Health News blog.  </t>
  </si>
  <si>
    <t>Science writer and multimedia producer. Likes: environment, energy, high-tech, low-tech, robots, radio.</t>
  </si>
  <si>
    <t>An academic take on collaborative media, service design, social innovation &amp; co-production. Research center at Malmö university, Sweden. Tweeter: @topgaard</t>
  </si>
  <si>
    <t xml:space="preserve">National coordinator, science training for journalists. Based at the Royal Statistical Society. </t>
  </si>
  <si>
    <t>"When you walk in the Garden, you've got to watch your back." Tom Waits</t>
  </si>
  <si>
    <t>Research scientist turned biology educator. Microbiology, cancer, online teaching, non-violence, surfing, Latin America.</t>
  </si>
  <si>
    <t>Neuroscience Journalist, health writer for TIME.com co-author, Born for Love:  Why Empathy is Essential-- And Endangered, with Bruce D. Perry, MD, PhD.</t>
  </si>
  <si>
    <t>Archaeologist (PhD), osteologist and blogger. Managing director of SAU, an archaeological excavation firm. Interested in the past, present and future</t>
  </si>
  <si>
    <t>Editor in Chief, Scientific American. All opinions expressed are my own.</t>
  </si>
  <si>
    <t>Producer,editor &amp; correspondent specializing in science and related topics. Currently audio-video producer-editor for Nature-SciAm. I love hyphens.</t>
  </si>
  <si>
    <t>Senior writer for LiveScience and SPACE.com based in NYC. Past freelancer for Popular Science, Scientific American and others.</t>
  </si>
  <si>
    <t>Reader, writer, blogger</t>
  </si>
  <si>
    <t>Animal lover, social media advocate, humorist, scientist, blogger, musician, actor, passionate laugher.</t>
  </si>
  <si>
    <t>Mich umtreibt: PR (speziell Wissenschafts-PR)| Unternehmenskommunikation| Innovationskommunikation| Medien| IT-Forschung| Wissensmanagement| Podcasting| Segeln</t>
  </si>
  <si>
    <t>Historian, author, idea junkie</t>
  </si>
  <si>
    <t>Academic physician-scientist, magazine editor, and mom.</t>
  </si>
  <si>
    <t>Skeptic, gamer, computer geek, atheist, asshole, and damn good looking to boot</t>
  </si>
  <si>
    <t>Flexible, Creative, Online Media Guy. Working hard, having fun. Family man, blue collar in disguise. Twitter fan. Client Services Manager AcademicTransfer</t>
  </si>
  <si>
    <t>Das Zukunftsmagazin des Fraunhofer IuK-Verbunds. Hier twittern @matthiasfromm [mf] und Thomas Bendig [tb] über Forschung und Entwicklung für die IT von morgen.</t>
  </si>
  <si>
    <t>In the crossroads of medicine, health care delivery and well-being for holistic approaches to transform the lives of individuals and create whole communities.</t>
  </si>
  <si>
    <t xml:space="preserve">medical doctor in training who has faith in healing; writer; produce/host of webinar series; committed to healthy living. _x000D_
</t>
  </si>
  <si>
    <t>Itinerant neuroanthropologist...</t>
  </si>
  <si>
    <t xml:space="preserve">The World Science podcast features global science news. Presented by your hosts Rhitu Chatterjee &amp; Elsa Youngsteadt. We're co-produced by the BBC/PRI/WGBH. _x000D_
_x000D_
</t>
  </si>
  <si>
    <t>Coauthor of Changing Planet, Changing Health (University of California Press, April 2011), and a freelance science journalist.</t>
  </si>
  <si>
    <t>Freelance journalist. Covers science, health, and shiny things. Enjoys loitering at intersection of science and pop culture.</t>
  </si>
  <si>
    <t>Astronomy grad student by day, bellydancer by night, and skeptical all the time.</t>
  </si>
  <si>
    <t xml:space="preserve">College Professor, History of Medicine, Bibliophile, Writer, Parent, Geek </t>
  </si>
  <si>
    <t>thesis-izing chem grad student, freelance science writer, searcher for the Rainbow Connection. Also intern at Reuters Health, but all my tweets are belong to me</t>
  </si>
  <si>
    <t>science writer and editor, author of The Rough Guide to the Future. Also harmless jazz enthusiast and blogger about jazz in Bristol</t>
  </si>
  <si>
    <t>Special projects editor at Forbes.  Whatever that means.</t>
  </si>
  <si>
    <t>New Media/Journalism prof at Concordia U</t>
  </si>
  <si>
    <t>Female, PhD in Biomed Sciences from a university south of the Canadian Border. Postdoc in Canada. Blogger, amateur photographer, glass 1/2 empty ... always</t>
  </si>
  <si>
    <t>Dr. Holly Bik is a Postdoctoral Researcher at the Hubbard Center for Genome Studies at the University of New Hampshire.</t>
  </si>
  <si>
    <t>Science Information Officer, Diabetes UK &amp; Public Engagement Co-ordinator, UCLIC, UCL. Views are my own etc. etc. :)</t>
  </si>
  <si>
    <t>Research Information Technologist</t>
  </si>
  <si>
    <t>Hixgrid.de - The Science Network - All disciplines - -Interdisciplinary -International _x000D_
- Feel Science</t>
  </si>
  <si>
    <t>Head of Research/Editorial Story Development/National Geographic Television</t>
  </si>
  <si>
    <t>PhD Evolutionary genetics, bioinformatics. Scientific journalist beginner. Contact-me for more information if needed. Thanks!</t>
  </si>
  <si>
    <t>The community for the advancement of online science.</t>
  </si>
  <si>
    <t xml:space="preserve">An engineer who likes to write - turned blogger. Combining engineering and policy knowledge in the world of energy &amp; environmental technology. </t>
  </si>
  <si>
    <t>Journalist, author of THE CARBON AGE, writes ClimatePost.net. On Twitter leave until 2011. Stay tuned.</t>
  </si>
  <si>
    <t>Web [Semantic and Social] - Research - SIOC - Photography</t>
  </si>
  <si>
    <t>Twitter feed for the Canadian Science Writers' Association. Your tweeters this month: @deadendrite and @_ColinS_</t>
  </si>
  <si>
    <t>Communications for @BioKM. Blog for @PostDocsForum._x000D_
Interested in all things science.</t>
  </si>
  <si>
    <t>Science writer and editor at the Kellogg School of Management and occasional Ars Technica contributor.</t>
  </si>
  <si>
    <t>Twitter account for updates about the annual ScienceOnline conference, and more.</t>
  </si>
  <si>
    <t>A writer &amp; a scientist; basically a geek. I love all things complex and emergent, and blog about science, spirituality, yoga and modern monasticism.</t>
  </si>
  <si>
    <t>Find out about UNC's Park Library (journalism &amp; mass comm), staff, news on Twitter, library science &amp; more</t>
  </si>
  <si>
    <t xml:space="preserve">Internet policy thinker and student at _x000D_
Sciences Po Paris_x000D_
</t>
  </si>
  <si>
    <t>Computational biologist, founder and CEO of Highlight HEALTH, curator of Biomarker Commons, husband &amp; father, easily distracted &amp; interested in everything.</t>
  </si>
  <si>
    <t>Loveable Lunatic w/options._x000D_
_x000D_
http://zdmann.com_x000D_
http://zdmann.blogspot.com_x000D_
http://open-4-comment.blogspot.com</t>
  </si>
  <si>
    <t>Drowning Kittens_x000D_
started as a joke between myself and a mathematician friend.She employed it as a nonsequitur when asked after her weekend plans._x000D_
&amp; a #ToTCs</t>
  </si>
  <si>
    <t>Scienceblogger and PhD studant._x000D_
Pesquisando e divulgando, aprendendo e me entretendo</t>
  </si>
  <si>
    <t>Homo sapiens sapiens</t>
  </si>
  <si>
    <t>I'm a high school biology teacher in NYC. My class blog is Extreme Biology.</t>
  </si>
  <si>
    <t>Writer and producer of books, radio, video and journalism about science, nature, sports, and everything else. Proudly serving as 2011 Piedmont Laureate.</t>
  </si>
  <si>
    <t>Asst. Prof. science ed + social studies of science: language, communcation and identity.</t>
  </si>
  <si>
    <t>Dr. Isis is a physiologist and blogger at ScienceBlogs.com. She writes about being a woman in academia, science, and shoes.</t>
  </si>
  <si>
    <t xml:space="preserve">ACOR Founder, Participatory Medicine Champion, e-Patient Advocate &amp; Twitter Scientific Bots </t>
  </si>
  <si>
    <t>Director, Engineering Communication, North Carolina State University</t>
  </si>
  <si>
    <t>Chief Scientific Officer</t>
  </si>
  <si>
    <t xml:space="preserve">Desert Bio is a sales &amp; marketing company working within the biotechnology &amp; pharmaceutical research communities. Specializing in Bovine products Nice to Moo u </t>
  </si>
  <si>
    <t>Biotech Social Marketeer for Sigma Life Science.  @YourFaveGene and @WhereBioBegins _x000D_
I have the best job ever.  (Also love music and yoga. :-)</t>
  </si>
  <si>
    <t>Blogger, technophile, muse. Community Manager of Wired.com. Research assistant to @fivethirtyeight. Insomniac.</t>
  </si>
  <si>
    <t>The tweetfeed for Now Hear This, your site for sound science (and the occasional sonic digression). We listen to everything, so you don't have to.</t>
  </si>
  <si>
    <t>Des nouvelles de physique pour mes élèves du collégial.</t>
  </si>
  <si>
    <t>little old lady, aging hippie, retired computer geek</t>
  </si>
  <si>
    <t xml:space="preserve">sci-tech writer/filmmaker. Curious for a living </t>
  </si>
  <si>
    <t>The official Twitter account for the Columbia Journalism Review. Posting this week: executive editor Mike Hoyt and staff writer Liz Cox Barrett.</t>
  </si>
  <si>
    <t>Science, environment, health writer; Council for the Advancement of Science Writing president; Harvard Kennedy School fellow</t>
  </si>
  <si>
    <t>Columbia Journalism Review, Science Editor</t>
  </si>
  <si>
    <t xml:space="preserve">The mission of the Detroit Science Center is to inspire its visitors to pursue and support careers in engineering, technology and science. </t>
  </si>
  <si>
    <t>The Center for Advancement of Informal  Science Education (CAISE) works to strengthen and connect the informal science education field.</t>
  </si>
  <si>
    <t>Renaissance woman, scientist, librarian, webmistress, and thrifty living expert.</t>
  </si>
  <si>
    <t>Teacher, Neuroscientist, Writer, Music Lover, but lacks Mad Ninja Skilz</t>
  </si>
  <si>
    <t>Science!</t>
  </si>
  <si>
    <t xml:space="preserve">British-Canadian scientist, blogger, grant wrangler, godless lefty. Skis in winter, kayaks in summer. Likes English football &amp; tea, and Canadian hockey &amp; beer. </t>
  </si>
  <si>
    <t>Emily Willingham, author of The Complete Idiot's Guide to College Biology &amp; blogger at The Biology Files, part of the Field of Science sciblogging network.</t>
  </si>
  <si>
    <t>Freelance medical/science writer, dabble in science blogging and book writing (everyone's got one in them, right?). Ex-research scientist and general sci geek!</t>
  </si>
  <si>
    <t xml:space="preserve">Bioscience researcher, curious about everything, especially science communication, science-based medicine, atheism &amp; progressive, liberal, rational views. </t>
  </si>
  <si>
    <t>Urban anthropologist on the hunt for ethnographic subjects everywhere.</t>
  </si>
  <si>
    <t>Deep-Sea Biologist,Scientist Communicator, Blogger at #DSN,and generally great all around guy</t>
  </si>
  <si>
    <t xml:space="preserve">Neuroscientist. Musician. Educator. </t>
  </si>
  <si>
    <t>Science librarian at York University.</t>
  </si>
  <si>
    <t>Professor of optical physics, blogger of physics, history of physics, and pulp fiction</t>
  </si>
  <si>
    <t>I love science, education, making stuff, museums and chicago. I'm driven by my creativity and work to show others they can do the same.</t>
  </si>
  <si>
    <t>A graduate of the 'where's the content?' school of PR. Oh and I have a BA in English too. Now tweeting from Little Condo on the Prairie</t>
  </si>
  <si>
    <t xml:space="preserve">I don't like labels but some that may apply: laser engineer, writer, performance artist, finnophile. Above all, an optimist. </t>
  </si>
  <si>
    <t>Biologist, photographer, filmmaker, writer. Ph.D. candidate in evolutionary ecology at UCLA. Juggling too many responsibilities, and/or just juggling.</t>
  </si>
  <si>
    <t>Baby Scientist. Bass-slinger. Song-singer. Lover, fighter, and blog-writer.</t>
  </si>
  <si>
    <t>Author of The Science of Kissing &amp; Unscientific America._x000D_
_x000D_
Research Associate at UT-Austin in_x000D_
Energy &amp; Environmental Policy._x000D_
_x000D_
Blog at Discover Mag.</t>
  </si>
  <si>
    <t>Scientist and blogger. Jack of all trades, Master of some. Usually bad tempered &amp; swears too fucking much. I like science, beer, science, Muay Thai &amp; science</t>
  </si>
  <si>
    <t>Social Life of DNA: tracing DNA spillover in interaction. Between &amp; beyond personal, recreational, genealogical, forensic &amp; medical genetics. Also @alondra.</t>
  </si>
  <si>
    <t>I'm a freelance science writer specializing in brains, genes and drugs.</t>
  </si>
  <si>
    <t>Adviser to N.C. State Student Media. Freelance science writer and editor. Lover of journalism, beer, science and tech - not necessarily in that order.</t>
  </si>
  <si>
    <t xml:space="preserve">Watching trends in Medical, Healthcare, and Technology. Niche marketer. </t>
  </si>
  <si>
    <t>Evolutionary biology enthusiast, scientist-in-training at the University of Melbourne, skeptic, atheist, musician, @schodelaire's friend with romantic benefits</t>
  </si>
  <si>
    <t>I teach people how to use bioinformatics to study biology.  Interests: digital biology, education, learning, DIY science, music, genetics, microbiology</t>
  </si>
  <si>
    <t>deep sea biologist, population/conservation geneticist, graduate student, blogger, bagpiper, boat builder</t>
  </si>
  <si>
    <t>Watershed hydrologist at UNC Charlotte. Tweeting water, geology, geomorphology, climate, science careers.</t>
  </si>
  <si>
    <t>I'm an ecophysiology grad student. I blog and tweet and sometimes I do science.</t>
  </si>
  <si>
    <t>I am the senior science writer at Duke Medicine News.</t>
  </si>
  <si>
    <t>lover of umami, 72-point font of wisdom, journalist [online managing editor, discover magazine]</t>
  </si>
  <si>
    <t>data sharing and reuse research via DataONE postdoc at NESCent with Dryad, out of UBC zoology.</t>
  </si>
  <si>
    <t xml:space="preserve">Organizer of USA Science Festival  </t>
  </si>
  <si>
    <t>single mom, emerging technologies librarian, ehealth, informatics, searchengines, web2.0, MODERATE, ♫, quilts/yarn/origami, food, iaido. SL: Perplexity Peccable</t>
  </si>
  <si>
    <t>Scientist. Communicator. Lover of all things arthropod.</t>
  </si>
  <si>
    <t>I'm a Scientist, Get me out of Here! is an award-winning event that gets young people talking to real scientists online. Funded by the Wellcome Trust.</t>
  </si>
  <si>
    <t>Father. Husband. PhD._x000D_
爸爸和老公和博士。_x000D_
_x000D_
Change is inherent in all compound things. Strive on with diligence.</t>
  </si>
  <si>
    <t>product of the 60's... thus far largely unchanged! (just less hair); fond of math, birds, cats, shelties, M&amp;Ms</t>
  </si>
  <si>
    <t>Chemist, Catholic columnist, professor, mother, wife, blogger, contemplative, chocolate lover.</t>
  </si>
  <si>
    <t>popular news stories about Cognitive Science and the intersection of CogSci, Communication Science, Journalism, Psychology, &amp; Library Science</t>
  </si>
  <si>
    <t>science, technology, new technology, technology updates, technology information, science updates, discoveries, science world</t>
  </si>
  <si>
    <t>Science and environmental writer, radio producer</t>
  </si>
  <si>
    <t>Asst. prof., experimental biophysics at U. New Mexico</t>
  </si>
  <si>
    <t>Just like @BreakingScience, but without the douchey framed links</t>
  </si>
  <si>
    <t>You can't prove they don't exist.</t>
  </si>
  <si>
    <t>Defender of Science, Molecular Biologist, Community Organizer, Networking Guru, Family Guy.  _x000D_
Tweeting and blogging at the intersection of science and policy.</t>
  </si>
  <si>
    <t>I write about science and music for the University of Chicago, Pitchfork, and others.</t>
  </si>
  <si>
    <t>An aquatic entomologist with a passion for dragonflies! I am in awe of the natural world and I like to share the amazing things I discover here.</t>
  </si>
  <si>
    <t>‎If you don't turn your life into a story, you just become a part of someone else's story.</t>
  </si>
  <si>
    <t>Science and health writer rejoicing in the power of the written word on Twitter. Grad student earning dual M.S. and M.A. degrees. http://theinkraven.com</t>
  </si>
  <si>
    <t xml:space="preserve">Building a biotechnology business from open source and open data. </t>
  </si>
  <si>
    <t>Paleoanthropologist</t>
  </si>
  <si>
    <t>I've taken to you so strong.</t>
  </si>
  <si>
    <t>student</t>
  </si>
  <si>
    <t>I tweet about science, and about genomics most of all!</t>
  </si>
  <si>
    <t>Science, medicine, technology, culture , human rights,  politics news Hannover events .Active member AMNESTY INTERNATIONAL Germany, SoVD, LNDT , Aspie, Dialysis</t>
  </si>
  <si>
    <t>Top Science News from Sockroll.com - Your personal news magazine for any topic</t>
  </si>
  <si>
    <t>Newspaper journalist turned magazine editor and writer who still works the science beat, now at American Scientist magazine in Research Triangle Park.</t>
  </si>
  <si>
    <t>Follow us for the latest news on Nature Network, NPG's social networking site for scientists. Laura (@laurawheelers) or Lou (@LouWoodley) are usually tweeting.</t>
  </si>
  <si>
    <t>20something freelance copywriter/editor, journalista, and renaissance girl, student of the world, crazy and curious. Smile- it's a great day!</t>
  </si>
  <si>
    <t xml:space="preserve">Scientist. Coder. LabSpaces Overlord.  </t>
  </si>
  <si>
    <t xml:space="preserve">Livin the bachelor life in Sin City while making sure I always have a crazy drinking story to tell. </t>
  </si>
  <si>
    <t>NSF-funded science nonprofit dedicated to cross-disciplinary research in evolution. Jointly operated by Duke, UNC, and NC State. Tweets by Robin Smith.</t>
  </si>
  <si>
    <t>Freelance science writer, atwitter about nature &amp; the great outdoors. I'm writing a book (UNC Press); and I write for the Charlotte Observer's Science sect.</t>
  </si>
  <si>
    <t xml:space="preserve">Everything important in sci-fi showed up in the magazines first. It's the proving ground for new writers and new ideas._x000D_
Orson Scott Card </t>
  </si>
  <si>
    <t>a mixed bag of xml feeds</t>
  </si>
  <si>
    <t>Worlds Most Amazing Things, Amazing Photos, Amazing Facts, Amazing News, Amazing Ideas...</t>
  </si>
  <si>
    <t xml:space="preserve">My interests are  in Travel , Scientific news, Blogging, HomeBiz </t>
  </si>
  <si>
    <t>Bringing you the very best Scientific Blogs from around the world.</t>
  </si>
  <si>
    <t>Cartoonist, writer, programmer, maker of small things, drinker of dark rum.</t>
  </si>
  <si>
    <t>Currently working in the University of Leicester's Integrated Sciences Centre and at the Annals of Botany.</t>
  </si>
  <si>
    <t>Programmer, economist, lover of science, creator of @dexyit</t>
  </si>
  <si>
    <t>neuroscientist</t>
  </si>
  <si>
    <t>Entomology. Nerdery. Gardening.</t>
  </si>
  <si>
    <t>Jr. Geologist in Egypt Desert | UN Volunteer | Blogger | Job Seeker | interested in computer, geomodelling, &amp; social networks.</t>
  </si>
  <si>
    <t>Cheminformatician (or Bioinformatician, or chemometrician, depending on who asks) into Drug Discovery, Life Sciences, and science in general.</t>
  </si>
  <si>
    <t>Mancunian Biomedical Scientist &amp; part of the Science Is Vital crew, also loves live music, taking photos, snowboarding and having a good laugh.</t>
  </si>
  <si>
    <t>Geognost aus Leidenschaft und nicht zu kleiner Profilneurose</t>
  </si>
  <si>
    <t xml:space="preserve">Senior Success. A general interest site.  http://www.60andmore.com </t>
  </si>
  <si>
    <t>Thought leader/innovator/publisher on brain awareness, art&amp;neuroscience of meditation &amp; creativity,  _x000D_
future art/sci/tech/design Blogs@http://bodiesinspace.com</t>
  </si>
  <si>
    <t>I'm here to learn and connect.  Bibliography at http://bit.ly/rFDQu -- Deviations series at http://bit.ly/ZCwPt -- communications business at http://bit.ly/xBBd</t>
  </si>
  <si>
    <t>Biology PhD student. Total dork. Internet obsessed. Really bad at twitter (but working on it).</t>
  </si>
  <si>
    <t>user experience and testing, digital serendipity, patterns in form and word</t>
  </si>
  <si>
    <t>The official Twitter feed of Wired.com's Wired Science Blogs, a new network of science blogging all-stars. @arikia at the helm.</t>
  </si>
  <si>
    <t>Scientific and Policy Advisor for the Physicians Committee for Responsible Medicine. Promotes non-animal testing and research.</t>
  </si>
  <si>
    <t>I create pillow beds for pets. Love animals and support organizations that protect animals. Love to read, watch movies, and spending time with family.</t>
  </si>
  <si>
    <t>mathematical physicist at Oral Roberts University</t>
  </si>
  <si>
    <t>scientific lizard full of crazy and snark</t>
  </si>
  <si>
    <t>I have made immeasurable contributions.</t>
  </si>
  <si>
    <t>I was a 28-year-old Italian farmer who embarked on the La Bretagne in Havre, France, to come to the U.S. I arrived in New York on 23 April 1888. I shit you not.</t>
  </si>
  <si>
    <t>Digital publicist for @NatGeoChannel + @NatGeoWILD. Web/social media consultant for @TribecaFilmIns. I love a good story or two.</t>
  </si>
  <si>
    <t>Assistant Director of Science Outreach at COMPASS. Mixing up a passion for ocean science, journalism, communication, &amp; behavior with a love of gorgeous design.</t>
  </si>
  <si>
    <t>Wrote a thesis on the physics of time travel and learned that science can be fun - even for us humanities folks.</t>
  </si>
  <si>
    <t>In which science articles are badly quoted in ways that are interesting but otherwise completely meaningless.</t>
  </si>
  <si>
    <t>Nerd girl in Atlanta, writer for Skepchick.org and dog lover.</t>
  </si>
  <si>
    <t>American Web Adventurerer</t>
  </si>
  <si>
    <t xml:space="preserve">Surface analytical scientist @ U of New Mexico, ass.dir. of Ctr 4 Emerging Energy Technologies. Love my 2 miracle kids, husband, data analysis &amp; numbers. </t>
  </si>
  <si>
    <t>Love: Astronomy, all aspects of physical geography, and finding ways to be happy.</t>
  </si>
  <si>
    <t>prisoner in the cave, critical care RN,philosophy/bioethics, literature, writer, Jewish,science, theater, HCR, social media,social justice, humor</t>
  </si>
  <si>
    <t>Teacher: sci101; physics labs (adjunct)</t>
  </si>
  <si>
    <t>tropical forest conservationist and educator</t>
  </si>
  <si>
    <t>Finding the latest cool info on web design, Photoshop, SEO, fonts, CSS, social media, web development, blogs &amp; more</t>
  </si>
  <si>
    <t>San Diego Biotechnology Network (Mary Canady, founder, also @comprendia)</t>
  </si>
  <si>
    <t>Follow @mikesgene for Genome Alberta's more active account. This is really a placeholder account to make Genome Alberta is not taken.</t>
  </si>
  <si>
    <t>Graduate student in genetics living in NYC, bartender extraordinaire.</t>
  </si>
  <si>
    <t>Marine Biologist at Georgia Aquarium. Blogger. In love with the diversity of life in the oceans, and in league with those devoted to its study</t>
  </si>
  <si>
    <t>writer, editor, geek wannabe.</t>
  </si>
  <si>
    <t>Overheard it? Post a noteable quote to Twitter, preface it with “overheard” and we’ll do the rest.</t>
  </si>
  <si>
    <t>Founder of Lotic LLC, where blue turns green through water right marketing and management.</t>
  </si>
  <si>
    <t>Scientist-turned-science writer. Voice behind @NESCent. Daughter. Dancer. Dessert-maker. Tweets are my own.</t>
  </si>
  <si>
    <t xml:space="preserve">I don't even know who I am. Folllow the tweets and see what we can piece together...._x000D_
</t>
  </si>
  <si>
    <t>Student at Washington State University</t>
  </si>
  <si>
    <t>Professor da UECE, Dr. em Ciências Atmosféricas</t>
  </si>
  <si>
    <t>Professional molecular biologist, amateur photographer and motorsports fan, among other things.</t>
  </si>
  <si>
    <t>London</t>
  </si>
  <si>
    <t>Eastern Time (US &amp; Canada)</t>
  </si>
  <si>
    <t>Pacific Time (US &amp; Canada)</t>
  </si>
  <si>
    <t>Central Time (US &amp; Canada)</t>
  </si>
  <si>
    <t>Quito</t>
  </si>
  <si>
    <t>Alaska</t>
  </si>
  <si>
    <t>Mountain Time (US &amp; Canada)</t>
  </si>
  <si>
    <t>Tehran</t>
  </si>
  <si>
    <t>Hawaii</t>
  </si>
  <si>
    <t>Paris</t>
  </si>
  <si>
    <t>Brasilia</t>
  </si>
  <si>
    <t>Brisbane</t>
  </si>
  <si>
    <t>Edinburgh</t>
  </si>
  <si>
    <t>Tokyo</t>
  </si>
  <si>
    <t>Abu Dhabi</t>
  </si>
  <si>
    <t>Monterrey</t>
  </si>
  <si>
    <t>Amsterdam</t>
  </si>
  <si>
    <t>Melbourne</t>
  </si>
  <si>
    <t>Hong Kong</t>
  </si>
  <si>
    <t>La Paz</t>
  </si>
  <si>
    <t>Greenland</t>
  </si>
  <si>
    <t>Perth</t>
  </si>
  <si>
    <t>Adelaide</t>
  </si>
  <si>
    <t>Wellington</t>
  </si>
  <si>
    <t>Sydney</t>
  </si>
  <si>
    <t>Athens</t>
  </si>
  <si>
    <t>Stockholm</t>
  </si>
  <si>
    <t>Berlin</t>
  </si>
  <si>
    <t>Ljubljana</t>
  </si>
  <si>
    <t>Dublin</t>
  </si>
  <si>
    <t>Atlantic Time (Canada)</t>
  </si>
  <si>
    <t>Indiana (East)</t>
  </si>
  <si>
    <t>Jerusalem</t>
  </si>
  <si>
    <t>Arizona</t>
  </si>
  <si>
    <t>Santiago</t>
  </si>
  <si>
    <t>Rome</t>
  </si>
  <si>
    <t>Newfoundland</t>
  </si>
  <si>
    <t>Moscow</t>
  </si>
  <si>
    <t>Cairo</t>
  </si>
  <si>
    <t>Hobart</t>
  </si>
  <si>
    <t>http://a3.twimg.com/profile_images/1212269932/Photo_262_normal.jpg</t>
  </si>
  <si>
    <t>http://a0.twimg.com/profile_images/1210768773/BoraZ191124_normal.jpg</t>
  </si>
  <si>
    <t>http://a2.twimg.com/profile_images/1142598652/a7058980-2587-4196-b130-f2b367f990f8_normal.jpg</t>
  </si>
  <si>
    <t>http://a2.twimg.com/profile_images/628028952/profile_pic_normal.jpg</t>
  </si>
  <si>
    <t>http://a3.twimg.com/profile_images/1207708677/Twitter_avatar_normal.jpg</t>
  </si>
  <si>
    <t>http://a0.twimg.com/profile_images/1211646001/Jade_thumb_Wallpaper_by_WildcatJF_normal.jpg</t>
  </si>
  <si>
    <t>http://a2.twimg.com/profile_images/427577926/Photo_28_normal.jpg</t>
  </si>
  <si>
    <t>http://a2.twimg.com/profile_images/1200485589/CRW_2312_-_Version_2-1_normal.jpg</t>
  </si>
  <si>
    <t>http://a0.twimg.com/a/1295051201/images/default_profile_0_normal.png</t>
  </si>
  <si>
    <t>http://a0.twimg.com/profile_images/1209654224/Scio11_Atom_twitter_normal.png</t>
  </si>
  <si>
    <t>http://a1.twimg.com/profile_images/1100033129/picture-17_normal.jpg</t>
  </si>
  <si>
    <t>http://a3.twimg.com/profile_images/74304101/Headshot1Small_normal.jpg</t>
  </si>
  <si>
    <t>http://a2.twimg.com/profile_images/1128728991/headshot4_normal.jpg</t>
  </si>
  <si>
    <t>http://a1.twimg.com/profile_images/1011167657/ala_2012110_normal.jpg</t>
  </si>
  <si>
    <t>http://a0.twimg.com/profile_images/1102878608/mypictr_Custom_normal.jpg</t>
  </si>
  <si>
    <t>http://a2.twimg.com/profile_images/1185592821/FaberDigital_Twitter_blue_normal.png</t>
  </si>
  <si>
    <t>http://a3.twimg.com/profile_images/204893725/Tom_Author_photo_normal.jpg</t>
  </si>
  <si>
    <t>http://a0.twimg.com/profile_images/1216375951/22537_243344584856_517214856_2964477_786416_normal.jpg</t>
  </si>
  <si>
    <t>http://a3.twimg.com/profile_images/74444919/icon_normal.gif</t>
  </si>
  <si>
    <t>http://a1.twimg.com/profile_images/56233863/shadow_normal.jpg</t>
  </si>
  <si>
    <t>http://a0.twimg.com/profile_images/993626769/Twitter_bighead_normal.JPG</t>
  </si>
  <si>
    <t>http://a0.twimg.com/profile_images/317533502/IMG_0023_2_icon_normal.jpg</t>
  </si>
  <si>
    <t>http://a0.twimg.com/profile_images/365263825/n1232911204_30532964_8451_normal.jpg</t>
  </si>
  <si>
    <t>http://a1.twimg.com/profile_images/1176953692/Image2_normal.png</t>
  </si>
  <si>
    <t>http://a2.twimg.com/profile_images/342935067/SciBlog10Mcomm-DM100_normal.jpg</t>
  </si>
  <si>
    <t>http://a0.twimg.com/profile_images/1122325529/avatar_normal.jpg</t>
  </si>
  <si>
    <t>http://a2.twimg.com/profile_images/1044499742/JGGpic_normal.jpg</t>
  </si>
  <si>
    <t>http://a3.twimg.com/profile_images/456360584/IMGP0435_1_1_normal.jpg</t>
  </si>
  <si>
    <t>http://a1.twimg.com/profile_images/1072655667/IM000332_normal.JPG</t>
  </si>
  <si>
    <t>http://a0.twimg.com/profile_images/1131171375/zen2008twitter_normal.jpg</t>
  </si>
  <si>
    <t>http://a0.twimg.com/profile_images/993713484/carlboettiger_normal.jpg</t>
  </si>
  <si>
    <t>http://a2.twimg.com/profile_images/665095157/jothumbnail_normal.jpg</t>
  </si>
  <si>
    <t>http://a3.twimg.com/profile_images/1188068674/twitterProfilePhoto_normal.jpg</t>
  </si>
  <si>
    <t>http://a0.twimg.com/profile_images/72002797/liz-maskeye_copy_normal.jpg</t>
  </si>
  <si>
    <t>http://a2.twimg.com/profile_images/1138450946/o1crop_normal.jpg</t>
  </si>
  <si>
    <t>http://a2.twimg.com/profile_images/1211882831/2010_Tweet_normal.jpg</t>
  </si>
  <si>
    <t>http://a1.twimg.com/profile_images/20314672/christina_pikas_cropped_normal.jpg</t>
  </si>
  <si>
    <t>http://a0.twimg.com/profile_images/640958208/Garrett-1.jpg_normal.jpg</t>
  </si>
  <si>
    <t>http://a0.twimg.com/profile_images/1107783745/eu_normal.jpeg</t>
  </si>
  <si>
    <t>http://a0.twimg.com/profile_images/754788345/ivannew_normal.jpg</t>
  </si>
  <si>
    <t>http://a3.twimg.com/profile_images/54233516/Photo4_normal.jpg</t>
  </si>
  <si>
    <t>http://a0.twimg.com/profile_images/71152900/beakernme_normal.jpg</t>
  </si>
  <si>
    <t>http://a2.twimg.com/profile_images/422341584/scicurious2_normal.png</t>
  </si>
  <si>
    <t>http://a3.twimg.com/profile_images/1213346863/743px-Minato_Namikaze_normal.PNG</t>
  </si>
  <si>
    <t>http://a0.twimg.com/profile_images/40596942/n541515292_842869_6869_normal.jpg</t>
  </si>
  <si>
    <t>http://a3.twimg.com/profile_images/1211615643/2010.6.18.Nelson8_normal.JPG</t>
  </si>
  <si>
    <t>http://a2.twimg.com/profile_images/1181918857/IMG_4463_2_normal.jpg</t>
  </si>
  <si>
    <t>http://a0.twimg.com/profile_images/1133703773/47963_158969244116675_100000108022818_529603_7989822_n_normal.jpg</t>
  </si>
  <si>
    <t>http://a2.twimg.com/profile_images/1171220910/avatar3_normal.jpg</t>
  </si>
  <si>
    <t>http://a1.twimg.com/profile_images/1213424678/JMV_20101229_normal.jpg</t>
  </si>
  <si>
    <t>http://a0.twimg.com/profile_images/808388357/n500941688_1624389_1819_normal.jpg</t>
  </si>
  <si>
    <t>http://a2.twimg.com/profile_images/633702392/Dipika_normal.jpg</t>
  </si>
  <si>
    <t>http://a1.twimg.com/profile_images/1185224449/DSC_0996_normal.JPG</t>
  </si>
  <si>
    <t>http://a2.twimg.com/profile_images/497341553/OTOct252009-Tw_normal.JPG</t>
  </si>
  <si>
    <t>http://a1.twimg.com/profile_images/72237503/All_Mine_Jun__04_normal.JPG</t>
  </si>
  <si>
    <t>http://a2.twimg.com/a/1292975674/images/default_profile_6_normal.png</t>
  </si>
  <si>
    <t>http://a2.twimg.com/profile_images/375104717/Untitled_normal.jpg</t>
  </si>
  <si>
    <t>http://a1.twimg.com/profile_images/1194187447/tygheheadshot.sm_normal.jpg</t>
  </si>
  <si>
    <t>http://a0.twimg.com/profile_images/413235949/jim_on_boat_normal.jpg</t>
  </si>
  <si>
    <t>http://a1.twimg.com/profile_images/1179070910/crop5_normal.JPG</t>
  </si>
  <si>
    <t>http://a1.twimg.com/profile_images/362020846/Marcus_Chown__Sydney_Writers_Festival__23_May_2009_normal.jpg</t>
  </si>
  <si>
    <t>http://a1.twimg.com/profile_images/51554418/Carl_Zimmer_200_normal.jpg</t>
  </si>
  <si>
    <t>http://a3.twimg.com/profile_images/290008365/tltwitter3_normal.jpg</t>
  </si>
  <si>
    <t>http://a3.twimg.com/profile_images/1203950407/m_cNYW2010_normal.jpg</t>
  </si>
  <si>
    <t>http://a0.twimg.com/profile_images/1113612736/MyPicture_normal.jpg</t>
  </si>
  <si>
    <t>http://a1.twimg.com/profile_images/759964229/kendra-snyder-800x800_normal.jpg</t>
  </si>
  <si>
    <t>http://a2.twimg.com/profile_images/1196069208/dave-fake-beard_normal.jpg</t>
  </si>
  <si>
    <t>http://a0.twimg.com/profile_images/1215778517/image_normal.jpg</t>
  </si>
  <si>
    <t>http://a1.twimg.com/profile_images/359142494/steve_normal.jpg</t>
  </si>
  <si>
    <t>http://a1.twimg.com/profile_images/1165261850/purple_blue_isil_normal.jpg</t>
  </si>
  <si>
    <t>http://a2.twimg.com/profile_images/1204216423/cephalopodcast2011_normal.jpg</t>
  </si>
  <si>
    <t>http://a3.twimg.com/profile_images/481807440/signalshare_vert_normal.jpg</t>
  </si>
  <si>
    <t>http://a3.twimg.com/profile_images/648660246/50x50_power_button_normal.jpg</t>
  </si>
  <si>
    <t>http://a2.twimg.com/profile_images/1169011560/headerJoy_normal.jpg</t>
  </si>
  <si>
    <t>http://a1.twimg.com/profile_images/60252875/MSCritters_Thumbnails_normal.JPG</t>
  </si>
  <si>
    <t>http://a2.twimg.com/a/1294682492/images/default_profile_2_normal.png</t>
  </si>
  <si>
    <t>http://a3.twimg.com/profile_images/1128625639/ISDC_11_RGB2_normal.jpg</t>
  </si>
  <si>
    <t>http://a0.twimg.com/profile_images/300308754/happymac_normal.png</t>
  </si>
  <si>
    <t>http://a2.twimg.com/profile_images/1216794240/photo_normal.jpg</t>
  </si>
  <si>
    <t>http://a0.twimg.com/profile_images/555266881/josymbol_normal.jpg</t>
  </si>
  <si>
    <t>http://a2.twimg.com/profile_images/1158538798/hanner_normal.jpg</t>
  </si>
  <si>
    <t>http://a3.twimg.com/profile_images/701310199/jasonphoto_normal.jpg</t>
  </si>
  <si>
    <t>http://a2.twimg.com/profile_images/1109464765/Kegs_and_Linen_normal.jpg</t>
  </si>
  <si>
    <t>http://a2.twimg.com/profile_images/1174751436/Joe_Headshot2_normal.jpg</t>
  </si>
  <si>
    <t>http://a0.twimg.com/profile_images/1210311483/AdrianJ_normal.jpg</t>
  </si>
  <si>
    <t>http://a2.twimg.com/profile_images/1157272137/booze91_normal.jpg</t>
  </si>
  <si>
    <t>http://a0.twimg.com/profile_images/1131005575/beef-porterhouse_normal.jpg</t>
  </si>
  <si>
    <t>http://a0.twimg.com/profile_images/862613641/mpd_photo_normal.jpg</t>
  </si>
  <si>
    <t>http://a3.twimg.com/profile_images/1178010979/Rob_lowres_normal.jpg</t>
  </si>
  <si>
    <t>http://a1.twimg.com/profile_images/710328595/Josh_Rosenau_normal.jpg</t>
  </si>
  <si>
    <t>http://a3.twimg.com/profile_images/1094680115/SIS_normal.jpg</t>
  </si>
  <si>
    <t>http://a1.twimg.com/profile_images/83093043/JJL__close-up__June_2007_1_1_normal.jpg</t>
  </si>
  <si>
    <t>http://a2.twimg.com/profile_images/1069304568/david_normal.jpg</t>
  </si>
  <si>
    <t>http://a1.twimg.com/profile_images/1148685400/LifeAsATrilobite-face_normal.jpg</t>
  </si>
  <si>
    <t>http://a0.twimg.com/profile_images/1207799187/vikiparis_normal.jpg</t>
  </si>
  <si>
    <t>http://a2.twimg.com/profile_images/1210900663/2009steck1_normal.jpg</t>
  </si>
  <si>
    <t>http://a0.twimg.com/profile_images/1152062355/daytona1_normal.jpg</t>
  </si>
  <si>
    <t>http://a2.twimg.com/profile_images/29015302/greencircle_normal.png</t>
  </si>
  <si>
    <t>http://a0.twimg.com/profile_images/1049655090/simons_portrait_square_normal.jpg</t>
  </si>
  <si>
    <t>http://a1.twimg.com/profile_images/1144664747/49297_680733034_3493_q_normal.jpg</t>
  </si>
  <si>
    <t>http://a1.twimg.com/profile_images/1144009102/miriam_twitter_normal.jpg</t>
  </si>
  <si>
    <t>http://a1.twimg.com/profile_images/1117870352/twitprofwom3_normal.png</t>
  </si>
  <si>
    <t>http://a0.twimg.com/profile_images/127154860/Notsci_normal.gif</t>
  </si>
  <si>
    <t>http://a0.twimg.com/profile_images/1180024863/tuneoffish_normal.png</t>
  </si>
  <si>
    <t>http://a2.twimg.com/profile_images/311532902/ts-icon_normal.jpg</t>
  </si>
  <si>
    <t>http://a0.twimg.com/profile_images/1205348076/27cf7e30-a784-4f19-8981-a650a55272bd_normal.png</t>
  </si>
  <si>
    <t>http://a2.twimg.com/profile_images/79056248/Laura_for_LinkedIn_normal.jpg</t>
  </si>
  <si>
    <t>http://a1.twimg.com/profile_images/1201907935/bf52f3cc-b0bc-4161-960f-517551b65f19_normal.png</t>
  </si>
  <si>
    <t>http://a3.twimg.com/profile_images/374601374/DSC04030_Birdman_of_Sydney_b_normal.JPG</t>
  </si>
  <si>
    <t>http://a1.twimg.com/profile_images/256275879/kea-nz_normal.jpg</t>
  </si>
  <si>
    <t>http://a1.twimg.com/profile_images/639363610/jess_normal.jpg</t>
  </si>
  <si>
    <t>http://a3.twimg.com/profile_images/1194156107/phptJdCfo_c3AM_normal.jpg</t>
  </si>
  <si>
    <t>http://a2.twimg.com/profile_images/1200390769/karyn_avatar_normal.jpg</t>
  </si>
  <si>
    <t>http://a3.twimg.com/profile_images/340437192/steve.by.keith.blue_normal.jpg</t>
  </si>
  <si>
    <t>http://a1.twimg.com/profile_images/719988717/yfg_icons_hands_final_normal.jpg</t>
  </si>
  <si>
    <t>http://a3.twimg.com/profile_images/1117808867/4941067441_8eb8e61fe9_normal.jpg</t>
  </si>
  <si>
    <t>http://a0.twimg.com/profile_images/1114944938/Avatar_transp_tck_1010_burning_2_normal.jpg</t>
  </si>
  <si>
    <t>http://a0.twimg.com/profile_images/295234884/Chris_R2_normal.jpg</t>
  </si>
  <si>
    <t>http://a0.twimg.com/profile_images/55460608/Author_photo__color__normal.jpg</t>
  </si>
  <si>
    <t>http://a3.twimg.com/profile_images/1200120157/image_normal.jpg</t>
  </si>
  <si>
    <t>http://a0.twimg.com/profile_images/1176989235/cface_9__normal.JPG</t>
  </si>
  <si>
    <t>http://a3.twimg.com/profile_images/484309616/avatar_normal.JPG</t>
  </si>
  <si>
    <t>http://a2.twimg.com/profile_images/1216999720/twit_-_Copy_normal.jpg</t>
  </si>
  <si>
    <t>http://a0.twimg.com/profile_images/1139240547/qnVd7L5B_normal</t>
  </si>
  <si>
    <t>http://a1.twimg.com/profile_images/1198956781/72_thumb_normal.jpg</t>
  </si>
  <si>
    <t>http://a2.twimg.com/profile_images/1109579880/DSC01306_normal.JPG</t>
  </si>
  <si>
    <t>http://a1.twimg.com/profile_images/1199684620/164570_10150380836410249_681695248_16596903_6604814_n_normal.jpg</t>
  </si>
  <si>
    <t>http://a2.twimg.com/profile_images/1184419366/41231_459904132455_716492455_6393042_5452851_n_normal.jpg</t>
  </si>
  <si>
    <t>http://a3.twimg.com/profile_images/1117577897/1339470_normal.jpeg</t>
  </si>
  <si>
    <t>http://a0.twimg.com/profile_images/787268864/image_normal.jpg</t>
  </si>
  <si>
    <t>http://a3.twimg.com/profile_images/364970089/space_eyeballs_normal.jpg</t>
  </si>
  <si>
    <t>http://a0.twimg.com/profile_images/348131655/Photo_50_normal.jpg</t>
  </si>
  <si>
    <t>http://a0.twimg.com/profile_images/72491246/SLP-qr-small-trim_normal.jpg</t>
  </si>
  <si>
    <t>http://a2.twimg.com/profile_images/1191455596/alex_normal.jpg</t>
  </si>
  <si>
    <t>http://a1.twimg.com/profile_images/1165540064/be4409e0-9485-4582-92b1-836586a105e5_normal.JPG</t>
  </si>
  <si>
    <t>http://a1.twimg.com/profile_images/1162284926/2c-b_normal.jpg</t>
  </si>
  <si>
    <t>http://a1.twimg.com/profile_images/679470641/Jo_headshot_10_normal.jpg</t>
  </si>
  <si>
    <t>http://a3.twimg.com/profile_images/1099246724/RandiEpstein2_2_normal.jpg</t>
  </si>
  <si>
    <t>http://a1.twimg.com/profile_images/718933893/Eric_Widera_-_Web_normal.JPG</t>
  </si>
  <si>
    <t>http://a2.twimg.com/profile_images/1159400632/GigaLogo2_normal.jpg</t>
  </si>
  <si>
    <t>http://a3.twimg.com/profile_images/391294589/Staff_Portrait_120x120_normal.jpg</t>
  </si>
  <si>
    <t>http://a2.twimg.com/profile_images/535744870/dnghub_normal.jpg</t>
  </si>
  <si>
    <t>http://a3.twimg.com/profile_images/318540439/dmw_blog_normal.jpg</t>
  </si>
  <si>
    <t>http://a0.twimg.com/a/1294708774/images/default_profile_4_normal.png</t>
  </si>
  <si>
    <t>http://a0.twimg.com/profile_images/1100792393/_MG_8174_normal.jpg</t>
  </si>
  <si>
    <t>http://a0.twimg.com/profile_images/409813946/TTS_normal.jpg</t>
  </si>
  <si>
    <t>http://a3.twimg.com/profile_images/1161550188/clip_image015_normal.jpg</t>
  </si>
  <si>
    <t>http://a1.twimg.com/profile_images/208593168/ddmug0509mdm_normal.jpg</t>
  </si>
  <si>
    <t>http://a3.twimg.com/profile_images/1172876666/4084944925_562642e3bf_o_normal.jpg</t>
  </si>
  <si>
    <t>http://a2.twimg.com/profile_images/114072480/JW_normal.jpg</t>
  </si>
  <si>
    <t>http://a1.twimg.com/profile_images/1098248807/chess_normal.JPG</t>
  </si>
  <si>
    <t>http://a2.twimg.com/profile_images/1178536399/twitterus2_normal.jpg</t>
  </si>
  <si>
    <t>http://a1.twimg.com/profile_images/574458795/jra79ptown_normal.jpg</t>
  </si>
  <si>
    <t>http://a2.twimg.com/profile_images/1188976393/wayneandwanda-best_normal.jpg</t>
  </si>
  <si>
    <t>http://a1.twimg.com/profile_images/1205905546/6425546d-a60b-4d13-92a5-1119c993df0f_normal.png</t>
  </si>
  <si>
    <t>http://a1.twimg.com/profile_images/339360020/Still_2_normal.jpeg</t>
  </si>
  <si>
    <t>http://a2.twimg.com/profile_images/1127412687/2c9c57eb-9508-47df-9a03-53b4a835df02_normal.png</t>
  </si>
  <si>
    <t>http://a0.twimg.com/profile_images/56850227/IMG_2122_normal.jpg</t>
  </si>
  <si>
    <t>http://a2.twimg.com/profile_images/540173566/logo_scholar_normal.png</t>
  </si>
  <si>
    <t>http://a0.twimg.com/profile_images/1203668392/image_normal.jpg</t>
  </si>
  <si>
    <t>http://a0.twimg.com/profile_images/1204772427/Photo_1_normal.jpg</t>
  </si>
  <si>
    <t>http://a0.twimg.com/profile_images/1077584601/hypertrophic_scar_fibroblasts__human__normal.jpg</t>
  </si>
  <si>
    <t>http://a0.twimg.com/profile_images/672005793/f3_normal.jpg</t>
  </si>
  <si>
    <t>http://a3.twimg.com/profile_images/55233072/jsfloyd2_normal.jpg</t>
  </si>
  <si>
    <t>http://a2.twimg.com/a/1294266417/images/default_profile_2_normal.png</t>
  </si>
  <si>
    <t>http://a2.twimg.com/profile_images/325798597/Tonys_Head_normal.jpg</t>
  </si>
  <si>
    <t>http://a3.twimg.com/profile_images/1146221801/GJacobs_normal.png</t>
  </si>
  <si>
    <t>http://a2.twimg.com/profile_images/1180778475/esa_capsule_normal.jpg</t>
  </si>
  <si>
    <t>http://a1.twimg.com/profile_images/71114846/zen_stone_small2_normal.jpg</t>
  </si>
  <si>
    <t>http://a0.twimg.com/profile_images/1207659025/6a00d8341c2c1a53ef0133ec507480970b-120wi_normal.jpg</t>
  </si>
  <si>
    <t>http://a3.twimg.com/profile_images/558890432/madmen_icon_normal.jpg</t>
  </si>
  <si>
    <t>http://a0.twimg.com/profile_images/1212198255/image_normal.jpg</t>
  </si>
  <si>
    <t>http://a3.twimg.com/profile_images/1206845110/IMG_20110104_131103_normal.jpg</t>
  </si>
  <si>
    <t>http://a3.twimg.com/profile_images/1217480803/721899rmf2afwitv_normal.jpg</t>
  </si>
  <si>
    <t>http://a3.twimg.com/profile_images/1159879909/SeqBrand_normal.jpg</t>
  </si>
  <si>
    <t>http://a2.twimg.com/profile_images/1153180858/Steve_and_Amanda_normal.jpg</t>
  </si>
  <si>
    <t>http://a1.twimg.com/profile_images/245954773/casablanca7_normal.jpg</t>
  </si>
  <si>
    <t>http://a2.twimg.com/profile_images/1197659725/Photo_52_normal.jpg</t>
  </si>
  <si>
    <t>http://a3.twimg.com/profile_images/1102986617/ME_ME_SHIM_normal.jpg</t>
  </si>
  <si>
    <t>http://a1.twimg.com/profile_images/1205465814/MM_normal.jpg</t>
  </si>
  <si>
    <t>http://a2.twimg.com/profile_images/1180966499/102_0061_normal.JPG</t>
  </si>
  <si>
    <t>http://a2.twimg.com/profile_images/1183546245/hs-1_normal.jpg</t>
  </si>
  <si>
    <t>http://a0.twimg.com/profile_images/1191950746/Kroll_headshot_normal.jpg</t>
  </si>
  <si>
    <t>http://a2.twimg.com/profile_images/898113485/Picnic_Solo_normal.jpg</t>
  </si>
  <si>
    <t>http://a0.twimg.com/profile_images/1105701912/Peter_headshot_2010_normal.jpg</t>
  </si>
  <si>
    <t>http://a3.twimg.com/profile_images/1173285638/Photo_on_2010-05-13_at_22.04_normal.jpg</t>
  </si>
  <si>
    <t>http://a1.twimg.com/profile_images/673671806/MWK_normal.jpg</t>
  </si>
  <si>
    <t>http://a1.twimg.com/profile_images/1200130751/untitled_normal.jpg</t>
  </si>
  <si>
    <t>http://a3.twimg.com/profile_images/1182686263/bonnie_normal.JPG</t>
  </si>
  <si>
    <t>http://a1.twimg.com/profile_images/1205230107/virus_image_cover_normal.jpg</t>
  </si>
  <si>
    <t>http://a2.twimg.com/profile_images/1122828847/bc340d9d-c51a-4a59-be6b-60ec4172aa92_normal.png</t>
  </si>
  <si>
    <t>http://a0.twimg.com/profile_images/1140623265/twitter2_normal.jpg</t>
  </si>
  <si>
    <t>http://a1.twimg.com/profile_images/920107909/P1010055_-_Kopia_normal.JPG</t>
  </si>
  <si>
    <t>http://a2.twimg.com/profile_images/196036263/simon_normal.JPG</t>
  </si>
  <si>
    <t>http://a2.twimg.com/profile_images/769985543/Biochemistry_20Model_jpg_normal.jpg</t>
  </si>
  <si>
    <t>http://a0.twimg.com/profile_images/66674970/mfenner_normal.jpg</t>
  </si>
  <si>
    <t>http://a2.twimg.com/profile_images/1123182378/e1188d37-4021-4fc9-99f3-bb32b4e7411e_normal.png</t>
  </si>
  <si>
    <t>http://a2.twimg.com/profile_images/487853355/royce_normal.jpg</t>
  </si>
  <si>
    <t>http://a3.twimg.com/profile_images/1142396198/twitter-blue-bradley_normal.jpg</t>
  </si>
  <si>
    <t>http://a1.twimg.com/profile_images/1187181113/images_normal.jpeg</t>
  </si>
  <si>
    <t>http://a1.twimg.com/profile_images/290771902/Image002_normal.jpg</t>
  </si>
  <si>
    <t>http://a1.twimg.com/profile_images/837006010/TwitterBack_normal.jpg</t>
  </si>
  <si>
    <t>http://a2.twimg.com/profile_images/1209093864/gravatar_normal.jpeg</t>
  </si>
  <si>
    <t>http://a2.twimg.com/profile_images/1128130535/profile_Twitter73x73_normal.jpg</t>
  </si>
  <si>
    <t>http://a2.twimg.com/profile_images/1118848614/L-death-note_normal.jpg</t>
  </si>
  <si>
    <t>http://a0.twimg.com/profile_images/678266531/1_normal.jpg</t>
  </si>
  <si>
    <t>http://a0.twimg.com/profile_images/198998161/me_normal.png</t>
  </si>
  <si>
    <t>http://a1.twimg.com/profile_images/73089193/001_XA-s_normal.jpg</t>
  </si>
  <si>
    <t>http://a3.twimg.com/profile_images/1210727817/pinkwig73_normal.jpg</t>
  </si>
  <si>
    <t>http://a1.twimg.com/profile_images/1142818076/IMG_0437_normal.jpg</t>
  </si>
  <si>
    <t>http://a1.twimg.com/profile_images/959089950/UKRC-Logo-300_normal.jpg</t>
  </si>
  <si>
    <t>http://a1.twimg.com/profile_images/1179515714/coronado_island_normal.jpg</t>
  </si>
  <si>
    <t>http://a0.twimg.com/profile_images/308864293/ls_2658_me_face_twitter_normal.jpg</t>
  </si>
  <si>
    <t>http://a2.twimg.com/profile_images/1149184787/IMG_0977_normal.JPG</t>
  </si>
  <si>
    <t>http://a2.twimg.com/profile_images/726827387/Psi_Avatar_normal.JPG</t>
  </si>
  <si>
    <t>http://a0.twimg.com/profile_images/1159520335/Sylvia_jpg_normal.jpg</t>
  </si>
  <si>
    <t>http://a1.twimg.com/profile_images/1207170807/qwe2_normal.jpg</t>
  </si>
  <si>
    <t>http://a2.twimg.com/profile_images/1216727898/1_normal.jpg</t>
  </si>
  <si>
    <t>http://a0.twimg.com/profile_images/1148668953/speeech_normal.jpg</t>
  </si>
  <si>
    <t>http://a1.twimg.com/profile_images/1012363845/ivan_normal.jpg</t>
  </si>
  <si>
    <t>http://a3.twimg.com/profile_images/576972518/McKen09-3_normal.jpg</t>
  </si>
  <si>
    <t>http://a1.twimg.com/profile_images/779824595/twitter_tree_normal.jpg</t>
  </si>
  <si>
    <t>http://a3.twimg.com/profile_images/26341532/andrea_normal.jpg</t>
  </si>
  <si>
    <t>http://a2.twimg.com/profile_images/823832811/twitterProfilePhoto_normal.jpg</t>
  </si>
  <si>
    <t>http://a0.twimg.com/profile_images/1208682724/Cecinestpasunepomme_normal.jpg</t>
  </si>
  <si>
    <t>http://a0.twimg.com/profile_images/1097062617/bill_at_jf_ex_normal.jpg</t>
  </si>
  <si>
    <t>http://a1.twimg.com/profile_images/1157956509/bits_normal.png</t>
  </si>
  <si>
    <t>http://a3.twimg.com/profile_images/1125498966/Health-stub_normal.jpg</t>
  </si>
  <si>
    <t>http://a1.twimg.com/profile_images/1188090368/profile_normal.jpg</t>
  </si>
  <si>
    <t>http://a3.twimg.com/profile_images/365562634/headshot-090816_normal.jpg</t>
  </si>
  <si>
    <t>http://a1.twimg.com/profile_images/1214716212/twitterpic_normal.jpg</t>
  </si>
  <si>
    <t>http://a0.twimg.com/profile_images/272148147/large_normal.jpg</t>
  </si>
  <si>
    <t>http://a0.twimg.com/profile_images/66639797/trhed_collar_smaller_normal.jpg</t>
  </si>
  <si>
    <t>http://a0.twimg.com/profile_images/477393049/twitterpic_normal.jpg</t>
  </si>
  <si>
    <t>http://a3.twimg.com/profile_images/1162043324/medeajulfest_twitterbild_normal.jpg</t>
  </si>
  <si>
    <t>http://a2.twimg.com/profile_images/1111816948/martingriffiths.jpg_resized_300_240_normal.jpeg</t>
  </si>
  <si>
    <t>http://a3.twimg.com/profile_images/85180903/monkey_normal.JPG</t>
  </si>
  <si>
    <t>http://a0.twimg.com/profile_images/1074226201/eu2_normal.jpg</t>
  </si>
  <si>
    <t>http://a2.twimg.com/profile_images/1137992878/july_2010_normal.jpg</t>
  </si>
  <si>
    <t>http://a3.twimg.com/profile_images/1195142229/cropped_tattoo_normal.jpg</t>
  </si>
  <si>
    <t>http://a0.twimg.com/profile_images/676080840/image0012_normal.bmp</t>
  </si>
  <si>
    <t>http://a1.twimg.com/profile_images/1013333461/Profil09_1_normal.jpg</t>
  </si>
  <si>
    <t>http://a3.twimg.com/profile_images/1147370857/Picture_2_normal.png</t>
  </si>
  <si>
    <t>http://a3.twimg.com/profile_images/1004543154/eric_headshot_bw_cropped_normal.jpg</t>
  </si>
  <si>
    <t>http://a0.twimg.com/profile_images/568362321/Thinker_2_normal.jpg</t>
  </si>
  <si>
    <t>http://a2.twimg.com/profile_images/517555001/4088876645_e546cd0e35_s_normal.jpg</t>
  </si>
  <si>
    <t>http://a0.twimg.com/a/1294279085/images/default_profile_0_normal.png</t>
  </si>
  <si>
    <t>http://a2.twimg.com/profile_images/1183624714/Twilight_Zone_normal.jpg</t>
  </si>
  <si>
    <t>http://a1.twimg.com/profile_images/835747113/fromm_twit-small_normal.jpg</t>
  </si>
  <si>
    <t>http://a3.twimg.com/profile_images/1083647645/very_small_head_shot_normal.jpg</t>
  </si>
  <si>
    <t>http://a3.twimg.com/profile_images/1146900645/e54133e5-8bf0-4ac7-a56d-851286e22b68_normal.png</t>
  </si>
  <si>
    <t>http://a0.twimg.com/profile_images/681328625/newprofilepic_normal.jpg</t>
  </si>
  <si>
    <t>http://a3.twimg.com/profile_images/1147390376/da3d3d2c-69e7-49f6-9321-96de327709bb_normal.png</t>
  </si>
  <si>
    <t>http://a0.twimg.com/profile_images/1191118465/Mini_Profil_neu_normal.jpg</t>
  </si>
  <si>
    <t>http://a1.twimg.com/profile_images/1152214816/sc0319650f_normal.jpg</t>
  </si>
  <si>
    <t>http://a0.twimg.com/profile_images/740837871/Photo_3_normal.jpg</t>
  </si>
  <si>
    <t>http://a3.twimg.com/profile_images/1132486991/daniel-lende_normal.jpg</t>
  </si>
  <si>
    <t>http://a0.twimg.com/profile_images/1114636726/ey2_normal.jpg</t>
  </si>
  <si>
    <t>http://a1.twimg.com/profile_images/76810506/Dan_Ferber_head_shot_normal.jpg</t>
  </si>
  <si>
    <t>http://a0.twimg.com/profile_images/351231164/Singularity_2_normal.JPG</t>
  </si>
  <si>
    <t>http://a2.twimg.com/profile_images/1173342958/allons-y_normal.jpg</t>
  </si>
  <si>
    <t>http://a0.twimg.com/profile_images/740101391/author3-201x300_normal.jpg</t>
  </si>
  <si>
    <t>http://a2.twimg.com/profile_images/1194800178/Marty_McFarty_sm_normal.jpg</t>
  </si>
  <si>
    <t>http://a0.twimg.com/profile_images/1157322860/monkey-jetpack-ozf5_normal.jpg</t>
  </si>
  <si>
    <t>http://a3.twimg.com/profile_images/736482489/michael_normal.jpg</t>
  </si>
  <si>
    <t>http://a2.twimg.com/profile_images/75058692/Photo_4_normal.jpg</t>
  </si>
  <si>
    <t>http://a3.twimg.com/profile_images/941208319/pic_twitter_v1_normal.jpg</t>
  </si>
  <si>
    <t>http://a1.twimg.com/profile_images/1214047852/HBik_lab_cropped_normal.jpg</t>
  </si>
  <si>
    <t>http://a3.twimg.com/profile_images/526977361/simpsonJo_normal.jpg</t>
  </si>
  <si>
    <t>http://a2.twimg.com/profile_images/71564804/hope_cropped_normal.jpg</t>
  </si>
  <si>
    <t>http://a3.twimg.com/profile_images/1190589259/Hixgrid_avatar_normal.png</t>
  </si>
  <si>
    <t>http://a1.twimg.com/profile_images/1084590582/squareclif_normal.jpg</t>
  </si>
  <si>
    <t>http://a0.twimg.com/profile_images/1121814046/Artistic-Graffiti-29600_normal.jpg</t>
  </si>
  <si>
    <t>http://a1.twimg.com/profile_images/1035301565/Science_2.0_Logo_Fist_normal.jpg</t>
  </si>
  <si>
    <t>http://a1.twimg.com/profile_images/1192101548/2010_12_07MelissaCLott_small_normal.jpg</t>
  </si>
  <si>
    <t>http://a0.twimg.com/profile_images/1010261444/ericbook14_normal.jpg</t>
  </si>
  <si>
    <t>http://a0.twimg.com/profile_images/1177150237/5182be4f-16d4-4cbb-8e3a-cd8999768a7d_normal.jpg</t>
  </si>
  <si>
    <t>http://a2.twimg.com/profile_images/277667681/aurora_normal.jpg</t>
  </si>
  <si>
    <t>http://a0.twimg.com/profile_images/602054815/ss_normal.png</t>
  </si>
  <si>
    <t>http://a0.twimg.com/profile_images/1218279321/persquaremile_normal.png</t>
  </si>
  <si>
    <t>http://a3.twimg.com/profile_images/1106883264/atom_normal.png</t>
  </si>
  <si>
    <t>http://a2.twimg.com/profile_images/698108188/Raima_head_shot_purple_normal.jpg</t>
  </si>
  <si>
    <t>http://a0.twimg.com/profile_images/872749513/swb-nasig_normal.jpg</t>
  </si>
  <si>
    <t>http://a1.twimg.com/profile_images/1152822191/50094_843415505_3196_q_normal.jpg</t>
  </si>
  <si>
    <t>http://a3.twimg.com/profile_images/1124651997/walterjessen_normal.png</t>
  </si>
  <si>
    <t>http://a1.twimg.com/profile_images/1188837041/Picture_1576_normal.png</t>
  </si>
  <si>
    <t>http://a1.twimg.com/profile_images/1215968319/Thought07302009032-001_normal.jpg</t>
  </si>
  <si>
    <t>http://a3.twimg.com/profile_images/677884863/twitterProfilePhoto_normal.jpg</t>
  </si>
  <si>
    <t>http://a0.twimg.com/profile_images/1115020128/twitter-avatar_normal.png</t>
  </si>
  <si>
    <t>http://a0.twimg.com/profile_images/1180475931/Mystic-3-smaller_normal.jpg</t>
  </si>
  <si>
    <t>http://a0.twimg.com/profile_images/587879348/B_Wscott_small_normal.jpg</t>
  </si>
  <si>
    <t>http://a3.twimg.com/profile_images/222767019/me_with_dogs__Small__normal.jpg</t>
  </si>
  <si>
    <t>http://a2.twimg.com/profile_images/650901888/Isis_sidebar_normal.jpg</t>
  </si>
  <si>
    <t>http://a3.twimg.com/profile_images/461167796/4twitter_normal.png</t>
  </si>
  <si>
    <t>http://a1.twimg.com/profile_images/489504079/2393_normal.jpg</t>
  </si>
  <si>
    <t>http://a2.twimg.com/profile_images/146918585/3770_normal.jpg</t>
  </si>
  <si>
    <t>http://a3.twimg.com/profile_images/744825599/cow_normal.jpg</t>
  </si>
  <si>
    <t>http://a0.twimg.com/profile_images/72542834/pic_for_soc_networking_normal.png</t>
  </si>
  <si>
    <t>http://a0.twimg.com/profile_images/1188522439/Twitter_advice_normal.jpg</t>
  </si>
  <si>
    <t>http://a0.twimg.com/profile_images/1153369676/bg-radio_normal.jpg</t>
  </si>
  <si>
    <t>http://a2.twimg.com/profile_images/1200778927/Bird_normal.jpg</t>
  </si>
  <si>
    <t>http://a3.twimg.com/profile_images/151948638/small_normal.jpg</t>
  </si>
  <si>
    <t>http://a0.twimg.com/profile_images/402082370/twitterProfilePhoto_normal.jpg</t>
  </si>
  <si>
    <t>http://a2.twimg.com/profile_images/46530622/squarefor_blog_normal.JPG</t>
  </si>
  <si>
    <t>http://a2.twimg.com/profile_images/540697978/logo3_normal.jpg</t>
  </si>
  <si>
    <t>http://a0.twimg.com/profile_images/62348205/CrisRussell_1195_lrzzz-1_normal.jpg</t>
  </si>
  <si>
    <t>http://a1.twimg.com/profile_images/413010183/n656706424_1033035_7916_normal.jpg</t>
  </si>
  <si>
    <t>http://a2.twimg.com/profile_images/67429594/DSC_NorthViewsm2_normal.jpg</t>
  </si>
  <si>
    <t>http://a1.twimg.com/profile_images/307558537/caise-twitter-icon_normal.png</t>
  </si>
  <si>
    <t>http://a3.twimg.com/profile_images/1153739089/kiyomi_normal.jpg</t>
  </si>
  <si>
    <t>http://a2.twimg.com/profile_images/863644364/spyro_normal.jpg</t>
  </si>
  <si>
    <t>http://a2.twimg.com/profile_images/1200399607/fmri_normal.jpg</t>
  </si>
  <si>
    <t>http://a1.twimg.com/profile_images/1074905152/4780984695_2d4973ff63_t_cropped_normal.jpg</t>
  </si>
  <si>
    <t>http://a3.twimg.com/profile_images/1174826406/facbe8da-cb8a-4f12-bf0a-292fab9135df_normal.png</t>
  </si>
  <si>
    <t>http://a3.twimg.com/profile_images/1127789623/Emi_small2_normal.jpg</t>
  </si>
  <si>
    <t>http://a0.twimg.com/profile_images/1192314397/8332_289932165532_718585532_9316950_1747866_n_normal.jpg</t>
  </si>
  <si>
    <t>http://a0.twimg.com/profile_images/1162258476/profile_normal.jpg</t>
  </si>
  <si>
    <t>http://a1.twimg.com/profile_images/1095019112/AiP_icon_normal.gif</t>
  </si>
  <si>
    <t>http://a2.twimg.com/profile_images/638538197/5940_1098887034694_1302196651_30248012_6938814_n_normal.jpg</t>
  </si>
  <si>
    <t>http://a1.twimg.com/profile_images/1144453572/JNeuro_normal.jpg</t>
  </si>
  <si>
    <t>http://a1.twimg.com/profile_images/1052562787/sbzombies_confessions-of-a-sci-librarian_normal.png</t>
  </si>
  <si>
    <t>http://a1.twimg.com/profile_images/671754678/skullicon_normal.gif</t>
  </si>
  <si>
    <t>http://a3.twimg.com/profile_images/1123143057/2D80H_normal.htm</t>
  </si>
  <si>
    <t>http://a2.twimg.com/profile_images/522812328/Ruth_Seeley_normal.jpg</t>
  </si>
  <si>
    <t>http://a2.twimg.com/profile_images/451166890/IMG_6379_normal.jpg</t>
  </si>
  <si>
    <t>http://a1.twimg.com/profile_images/1217858782/Neil_Twitter_avatar_normal.jpg</t>
  </si>
  <si>
    <t>http://a3.twimg.com/profile_images/885319698/basslove_normal.jpg</t>
  </si>
  <si>
    <t>http://a3.twimg.com/profile_images/1119527120/me2_normal.png</t>
  </si>
  <si>
    <t>http://a0.twimg.com/profile_images/1173299809/Tideliar2_normal.jpg</t>
  </si>
  <si>
    <t>http://a0.twimg.com/profile_images/835499971/DNA_normal.jpg</t>
  </si>
  <si>
    <t>http://a0.twimg.com/profile_images/431851475/ginny_normal.jpeg</t>
  </si>
  <si>
    <t>http://a1.twimg.com/profile_images/1143875059/profilesq_normal.jpg</t>
  </si>
  <si>
    <t>http://a0.twimg.com/profile_images/82356580/Facebook_normal.jpg</t>
  </si>
  <si>
    <t>http://a2.twimg.com/profile_images/1178914589/JackandGeo_normal.jpg</t>
  </si>
  <si>
    <t>http://a0.twimg.com/profile_images/181913673/sandy_10_2009_normal.jpg</t>
  </si>
  <si>
    <t>http://a1.twimg.com/profile_images/683745910/andrewsquare2_normal.jpeg</t>
  </si>
  <si>
    <t>http://a1.twimg.com/profile_images/944516693/roaring_n2_091004_cropsmall_normal.jpg</t>
  </si>
  <si>
    <t>http://a3.twimg.com/profile_images/1205243768/Image2_normal.png</t>
  </si>
  <si>
    <t>http://a0.twimg.com/profile_images/324911085/MJGTW_normal.jpg</t>
  </si>
  <si>
    <t>http://a3.twimg.com/profile_images/1173206174/Amos-Headshot-twitter_normal.gif</t>
  </si>
  <si>
    <t>http://a3.twimg.com/profile_images/519570521/heather_new_haircut_normal.jpg</t>
  </si>
  <si>
    <t>http://a1.twimg.com/profile_images/610579162/USASF_logofinal_rgb_normal.jpg</t>
  </si>
  <si>
    <t>http://a1.twimg.com/profile_images/1136115226/Picture_146_normal.png</t>
  </si>
  <si>
    <t>http://a0.twimg.com/profile_images/1207729464/Holly_headshot_normal.jpg</t>
  </si>
  <si>
    <t>http://a2.twimg.com/profile_images/316832718/IAS_twitter_normal.jpg</t>
  </si>
  <si>
    <t>http://a2.twimg.com/profile_images/1051522833/Twitter_profile_normal.jpg</t>
  </si>
  <si>
    <t>http://a2.twimg.com/profile_images/357630104/cockytoo_normal.jpg</t>
  </si>
  <si>
    <t>http://a3.twimg.com/profile_images/1177147345/Francl_normal.jpg</t>
  </si>
  <si>
    <t>http://a2.twimg.com/profile_images/799636387/swb-course-close_normal.jpg</t>
  </si>
  <si>
    <t>http://a0.twimg.com/profile_images/330210064/sciencebrain_normal.JPG</t>
  </si>
  <si>
    <t>http://a1.twimg.com/profile_images/960086166/CThillside_normal.jpg</t>
  </si>
  <si>
    <t>http://a2.twimg.com/profile_images/83098511/Chef_solo3_normal.JPG</t>
  </si>
  <si>
    <t>http://a2.twimg.com/profile_images/1097269308/BS_normal.gif</t>
  </si>
  <si>
    <t>http://a2.twimg.com/profile_images/617384768/treelobsters-ls_normal.jpg</t>
  </si>
  <si>
    <t>http://a0.twimg.com/profile_images/1098606045/IMG_0031_normal.JPG</t>
  </si>
  <si>
    <t>http://a2.twimg.com/profile_images/1061462019/rtfm_normal.jpg</t>
  </si>
  <si>
    <t>http://a0.twimg.com/profile_images/1125926133/Coon_Undura_black_normal.jpg</t>
  </si>
  <si>
    <t>http://a2.twimg.com/profile_images/1063702865/IMG00116_normal.jpg</t>
  </si>
  <si>
    <t>http://a3.twimg.com/profile_images/1204395425/22643_287061194912_531999912_4328466_7902883_n_normal.jpg</t>
  </si>
  <si>
    <t>http://a1.twimg.com/profile_images/50754572/infraredryan_normal.jpg</t>
  </si>
  <si>
    <t>http://a1.twimg.com/profile_images/1191988007/KHeadshot_twitter_normal.jpg</t>
  </si>
  <si>
    <t>http://a3.twimg.com/profile_images/1201189585/Screen_shot_2010-12-29_at_00.09.10_normal.png</t>
  </si>
  <si>
    <t>http://a3.twimg.com/profile_images/291318822/hawks-window-2009_normal.jpg</t>
  </si>
  <si>
    <t>http://a0.twimg.com/profile_images/313763221/wifi_normal.bmp</t>
  </si>
  <si>
    <t>http://a2.twimg.com/profile_images/274208964/IMG_3220_normal.jpg</t>
  </si>
  <si>
    <t>http://a0.twimg.com/profile_images/1105723701/emmecola_normal.jpeg</t>
  </si>
  <si>
    <t>http://a2.twimg.com/profile_images/42983082/michael_witkowski_normal.jpg</t>
  </si>
  <si>
    <t>http://a3.twimg.com/profile_images/1175087317/sockroll_circle_normal.png</t>
  </si>
  <si>
    <t>http://a1.twimg.com/profile_images/637811888/CC_portrait_normal</t>
  </si>
  <si>
    <t>http://a1.twimg.com/profile_images/650535604/jpgp_normal.jpg</t>
  </si>
  <si>
    <t>http://a1.twimg.com/profile_images/575725845/NN_updates_icon_normal.gif</t>
  </si>
  <si>
    <t>http://a3.twimg.com/profile_images/248853768/n1907386_46130873_7174__Small__normal.jpg</t>
  </si>
  <si>
    <t>http://a2.twimg.com/profile_images/1183838081/Brian-Krueger_MBF__MG_7588-550x366_normal.jpg</t>
  </si>
  <si>
    <t>http://a2.twimg.com/profile_images/191587688/ron_atell_normal.jpg</t>
  </si>
  <si>
    <t>http://a1.twimg.com/profile_images/310430877/Logotreesblue3-tahoma-tr_normal.png</t>
  </si>
  <si>
    <t>http://a0.twimg.com/profile_images/1144322059/Photo_on_2010-10-13_at_17.44__2_normal.jpg</t>
  </si>
  <si>
    <t>http://a0.twimg.com/profile_images/631320881/dicemanG_normal.png</t>
  </si>
  <si>
    <t>http://a3.twimg.com/profile_images/888589130/c8cbef4d49203db5a67e16d73b32b410_normal.jpg</t>
  </si>
  <si>
    <t>http://a0.twimg.com/profile_images/1141346699/omnomnom_normal.gif</t>
  </si>
  <si>
    <t>http://a3.twimg.com/profile_images/814066583/menitikarir_normal.jpg</t>
  </si>
  <si>
    <t>http://a1.twimg.com/profile_images/1016350872/WorldAmazingnews-twitter-avtar_normal.jpg</t>
  </si>
  <si>
    <t>http://a2.twimg.com/a/1295051201/images/default_profile_6_normal.png</t>
  </si>
  <si>
    <t>http://a2.twimg.com/profile_images/1120310403/scientific-blogs_normal.jpg</t>
  </si>
  <si>
    <t>http://a0.twimg.com/profile_images/1178146867/avatar_vole_normal.jpg</t>
  </si>
  <si>
    <t>http://a0.twimg.com/profile_images/1169706242/photo_normal.jpg</t>
  </si>
  <si>
    <t>http://a2.twimg.com/profile_images/36975622/Library_-_60_normal.jpg</t>
  </si>
  <si>
    <t>http://a3.twimg.com/profile_images/1216452112/diggs_twitter_profile_picture_normal.jpg</t>
  </si>
  <si>
    <t>http://a0.twimg.com/profile_images/266667588/jove_grey_normal.png</t>
  </si>
  <si>
    <t>http://a0.twimg.com/profile_images/73362977/bug_girl_by_skepchickjill_normal.jpg</t>
  </si>
  <si>
    <t>http://a3.twimg.com/profile_images/1170988468/AbdelrhmanSelim_normal.jpg</t>
  </si>
  <si>
    <t>http://a3.twimg.com/profile_images/88261928/egonwillighagen_normal.jpg</t>
  </si>
  <si>
    <t>http://a1.twimg.com/profile_images/1207813025/Twitter_Profile_Pic_normal.jpg</t>
  </si>
  <si>
    <t>http://a2.twimg.com/profile_images/671291231/twitterProfilePhoto_normal.jpg</t>
  </si>
  <si>
    <t>http://a1.twimg.com/profile_images/265113576/DSC01269_normal.JPG</t>
  </si>
  <si>
    <t>http://a2.twimg.com/profile_images/965275754/Rededit-9_low_normal.jpg</t>
  </si>
  <si>
    <t>http://a2.twimg.com/profile_images/1136690782/em_headshot_normal.jpg</t>
  </si>
  <si>
    <t>http://a2.twimg.com/profile_images/181684610/P1020438_2_normal.jpg</t>
  </si>
  <si>
    <t>http://a2.twimg.com/profile_images/1162899367/profile_normal.jpg</t>
  </si>
  <si>
    <t>http://a1.twimg.com/profile_images/1123691954/73x73_wiredscience_normal.jpg</t>
  </si>
  <si>
    <t>http://a3.twimg.com/a/1294279085/images/default_profile_3_normal.png</t>
  </si>
  <si>
    <t>http://a1.twimg.com/profile_images/1154651125/DSC02697_2_normal.JPG</t>
  </si>
  <si>
    <t>http://a2.twimg.com/profile_images/960154380/logo_for_twitter_normal.jpg</t>
  </si>
  <si>
    <t>http://a1.twimg.com/profile_images/197872030/E224_normal.jpg</t>
  </si>
  <si>
    <t>http://a2.twimg.com/profile_images/640130328/strict_normal.jpg</t>
  </si>
  <si>
    <t>http://a3.twimg.com/profile_images/1161379217/SB--Colorado-Wildfire-R_jpg_445x1000_upscale_q85_normal.jpg</t>
  </si>
  <si>
    <t>http://a3.twimg.com/profile_images/617026114/Internet_Farmer_square_crop_normal.jpg</t>
  </si>
  <si>
    <t>http://a2.twimg.com/profile_images/838849727/FB_Profile_042010_normal.jpg</t>
  </si>
  <si>
    <t>http://a1.twimg.com/profile_images/75589896/LizNeeley_normal.jpg</t>
  </si>
  <si>
    <t>http://a3.twimg.com/profile_images/1181952910/alien_photo_normal.jpg</t>
  </si>
  <si>
    <t>http://a1.twimg.com/profile_images/1205925320/avatar_982ec84be12d_128_normal.png</t>
  </si>
  <si>
    <t>http://a1.twimg.com/a/1295051201/images/default_profile_1_normal.png</t>
  </si>
  <si>
    <t>http://a3.twimg.com/profile_images/594230540/newsurly_normal.jpg</t>
  </si>
  <si>
    <t>http://a3.twimg.com/profile_images/346210681/American_Flag_I_normal.jpg</t>
  </si>
  <si>
    <t>http://a1.twimg.com/profile_images/1213437453/Katyushechka_Glamur_normal.jpg</t>
  </si>
  <si>
    <t>http://a2.twimg.com/profile_images/759732066/4258799208_dfdba66bbb_m_normal.jpg</t>
  </si>
  <si>
    <t>http://a0.twimg.com/a/1294785484/images/default_profile_4_normal.png</t>
  </si>
  <si>
    <t>http://a0.twimg.com/profile_images/877006059/my_family6-1_normal.jpg</t>
  </si>
  <si>
    <t>http://a1.twimg.com/profile_images/1181289568/image_normal.jpg</t>
  </si>
  <si>
    <t>http://a1.twimg.com/profile_images/516058367/DSCN4491_normal.jpg</t>
  </si>
  <si>
    <t>http://a2.twimg.com/profile_images/118222565/dbb_twitter_normal.jpg</t>
  </si>
  <si>
    <t>http://a1.twimg.com/profile_images/292805025/sdbn_sdavatar_normal.jpg</t>
  </si>
  <si>
    <t>http://a3.twimg.com/profile_images/374471257/Genome_App_normal.gif</t>
  </si>
  <si>
    <t>http://a3.twimg.com/profile_images/105280595/axolotl_normal.jpg</t>
  </si>
  <si>
    <t>http://a1.twimg.com/a/1295051201/images/default_profile_5_normal.png</t>
  </si>
  <si>
    <t>http://a1.twimg.com/profile_images/1201118683/Twitter_avatar_normal.jpg</t>
  </si>
  <si>
    <t>http://a1.twimg.com/profile_images/89395639/kbates_normal.jpg</t>
  </si>
  <si>
    <t>http://a1.twimg.com/profile_images/1028638135/Untitled_normal.jpg</t>
  </si>
  <si>
    <t>http://a3.twimg.com/profile_images/129879518/logosquare_normal.jpg</t>
  </si>
  <si>
    <t>http://a3.twimg.com/profile_images/1217475648/RobinSmithcloseup_normal.jpg</t>
  </si>
  <si>
    <t>http://a0.twimg.com/profile_images/1108760120/56_normal.jpg</t>
  </si>
  <si>
    <t>http://a0.twimg.com/profile_images/1211599475/n610799015_758384_1972_normal.jpg</t>
  </si>
  <si>
    <t>http://a3.twimg.com/profile_images/1107968024/alex_foz_normal.jpg</t>
  </si>
  <si>
    <t>http://a3.twimg.com/profile_images/1178518831/avatar_normal.jpg</t>
  </si>
  <si>
    <t>http://a0.twimg.com/profile_images/224245990/Tweetpic_normal.jpg</t>
  </si>
  <si>
    <t>Open Twitter Page for This Person</t>
  </si>
  <si>
    <t>http://twitter.com/easternblot</t>
  </si>
  <si>
    <t>http://twitter.com/boraz</t>
  </si>
  <si>
    <t>http://twitter.com/rpg7twit</t>
  </si>
  <si>
    <t>http://twitter.com/bgrassbluecrab</t>
  </si>
  <si>
    <t>http://twitter.com/edyong209</t>
  </si>
  <si>
    <t>http://twitter.com/jadebio</t>
  </si>
  <si>
    <t>http://twitter.com/davemunger</t>
  </si>
  <si>
    <t>http://twitter.com/scicheer</t>
  </si>
  <si>
    <t>http://twitter.com/cleohancockdf3</t>
  </si>
  <si>
    <t>http://twitter.com/scio11</t>
  </si>
  <si>
    <t>http://twitter.com/hinnant</t>
  </si>
  <si>
    <t>http://twitter.com/docfreeride</t>
  </si>
  <si>
    <t>http://twitter.com/hoppingfun</t>
  </si>
  <si>
    <t>http://twitter.com/jokrausdu</t>
  </si>
  <si>
    <t>http://twitter.com/dirk57</t>
  </si>
  <si>
    <t>http://twitter.com/faberdigital</t>
  </si>
  <si>
    <t>http://twitter.com/tomlevenson</t>
  </si>
  <si>
    <t>http://twitter.com/dmpinder</t>
  </si>
  <si>
    <t>http://twitter.com/vivraper</t>
  </si>
  <si>
    <t>http://twitter.com/zenofbass</t>
  </si>
  <si>
    <t>http://twitter.com/comprendia</t>
  </si>
  <si>
    <t>http://twitter.com/leilah</t>
  </si>
  <si>
    <t>http://twitter.com/whysharksmatter</t>
  </si>
  <si>
    <t>http://twitter.com/mjrobbins</t>
  </si>
  <si>
    <t>http://twitter.com/drugmonkeyblog</t>
  </si>
  <si>
    <t>http://twitter.com/clasticdetritus</t>
  </si>
  <si>
    <t>http://twitter.com/jgold85</t>
  </si>
  <si>
    <t>http://twitter.com/sfoxx</t>
  </si>
  <si>
    <t>http://twitter.com/dhunterauthor</t>
  </si>
  <si>
    <t>http://twitter.com/doctorzen</t>
  </si>
  <si>
    <t>http://twitter.com/cboettig</t>
  </si>
  <si>
    <t>http://twitter.com/thejennieorr</t>
  </si>
  <si>
    <t>http://twitter.com/socmediarckstr</t>
  </si>
  <si>
    <t>http://twitter.com/footesea</t>
  </si>
  <si>
    <t>http://twitter.com/andreakuszewski</t>
  </si>
  <si>
    <t>http://twitter.com/ladyeleanora</t>
  </si>
  <si>
    <t>http://twitter.com/cpikas</t>
  </si>
  <si>
    <t>http://twitter.com/notinmy</t>
  </si>
  <si>
    <t>http://twitter.com/femedeiro</t>
  </si>
  <si>
    <t>http://twitter.com/ivanoransky</t>
  </si>
  <si>
    <t>http://twitter.com/shinjikuwayama</t>
  </si>
  <si>
    <t>http://twitter.com/rachelpep</t>
  </si>
  <si>
    <t>http://twitter.com/scicurious</t>
  </si>
  <si>
    <t>http://twitter.com/altruition</t>
  </si>
  <si>
    <t>http://twitter.com/rebeccaskloot</t>
  </si>
  <si>
    <t>http://twitter.com/lyndellmbade</t>
  </si>
  <si>
    <t>http://twitter.com/jbyoder</t>
  </si>
  <si>
    <t>http://twitter.com/iandravid</t>
  </si>
  <si>
    <t>http://twitter.com/kejames</t>
  </si>
  <si>
    <t>http://twitter.com/informatics411</t>
  </si>
  <si>
    <t>http://twitter.com/terri_to</t>
  </si>
  <si>
    <t>http://twitter.com/dipikakohli</t>
  </si>
  <si>
    <t>http://twitter.com/amsciam</t>
  </si>
  <si>
    <t>http://twitter.com/oncologytimes</t>
  </si>
  <si>
    <t>http://twitter.com/mariancutler</t>
  </si>
  <si>
    <t>http://twitter.com/giveme7</t>
  </si>
  <si>
    <t>http://twitter.com/lfettig</t>
  </si>
  <si>
    <t>http://twitter.com/tyghe</t>
  </si>
  <si>
    <t>http://twitter.com/pmjim</t>
  </si>
  <si>
    <t>http://twitter.com/calliopeconsult</t>
  </si>
  <si>
    <t>http://twitter.com/marcuschown</t>
  </si>
  <si>
    <t>http://twitter.com/carlzimmer</t>
  </si>
  <si>
    <t>http://twitter.com/trishlake</t>
  </si>
  <si>
    <t>http://twitter.com/mardixon</t>
  </si>
  <si>
    <t>http://twitter.com/franklanguage</t>
  </si>
  <si>
    <t>http://twitter.com/kendrasnyder</t>
  </si>
  <si>
    <t>http://twitter.com/davemosher</t>
  </si>
  <si>
    <t>http://twitter.com/rhiannaw</t>
  </si>
  <si>
    <t>http://twitter.com/usatodaymed</t>
  </si>
  <si>
    <t>http://twitter.com/isil_arican</t>
  </si>
  <si>
    <t>http://twitter.com/cephalopodcast</t>
  </si>
  <si>
    <t>http://twitter.com/signalshare</t>
  </si>
  <si>
    <t>http://twitter.com/wherebiobegins</t>
  </si>
  <si>
    <t>http://twitter.com/joyneish</t>
  </si>
  <si>
    <t>http://twitter.com/mikesgene</t>
  </si>
  <si>
    <t>http://twitter.com/top_tw_biz</t>
  </si>
  <si>
    <t>http://twitter.com/isdc2011</t>
  </si>
  <si>
    <t>http://twitter.com/smartleydunn</t>
  </si>
  <si>
    <t>http://twitter.com/discodermolide</t>
  </si>
  <si>
    <t>http://twitter.com/joooomen</t>
  </si>
  <si>
    <t>http://twitter.com/culturingsci</t>
  </si>
  <si>
    <t>http://twitter.com/jfagone</t>
  </si>
  <si>
    <t>http://twitter.com/sonnybunch</t>
  </si>
  <si>
    <t>http://twitter.com/jtotheizzoe</t>
  </si>
  <si>
    <t>http://twitter.com/ajebsary</t>
  </si>
  <si>
    <t>http://twitter.com/kzelnio</t>
  </si>
  <si>
    <t>http://twitter.com/thedailyboeuf</t>
  </si>
  <si>
    <t>http://twitter.com/thefamilymd</t>
  </si>
  <si>
    <t>http://twitter.com/eminencegris</t>
  </si>
  <si>
    <t>http://twitter.com/joshrosenau</t>
  </si>
  <si>
    <t>http://twitter.com/scienceissexy</t>
  </si>
  <si>
    <t>http://twitter.com/jenniferlarson</t>
  </si>
  <si>
    <t>http://twitter.com/anatotitan</t>
  </si>
  <si>
    <t>http://twitter.com/flyingtrilobite</t>
  </si>
  <si>
    <t>http://twitter.com/victoria_plumb</t>
  </si>
  <si>
    <t>http://twitter.com/mcdawg</t>
  </si>
  <si>
    <t>http://twitter.com/ekendriss</t>
  </si>
  <si>
    <t>http://twitter.com/mistersugar</t>
  </si>
  <si>
    <t>http://twitter.com/profsimons</t>
  </si>
  <si>
    <t>http://twitter.com/yutakashino</t>
  </si>
  <si>
    <t>http://twitter.com/oystersgarter</t>
  </si>
  <si>
    <t>http://twitter.com/dagreatantidote</t>
  </si>
  <si>
    <t>http://twitter.com/notscientific</t>
  </si>
  <si>
    <t>http://twitter.com/jasonrobertshaw</t>
  </si>
  <si>
    <t>http://twitter.com/talkingscience</t>
  </si>
  <si>
    <t>http://twitter.com/radiumyttrium</t>
  </si>
  <si>
    <t>http://twitter.com/lauranewmanny</t>
  </si>
  <si>
    <t>http://twitter.com/jjarichardson</t>
  </si>
  <si>
    <t>http://twitter.com/geotripper</t>
  </si>
  <si>
    <t>http://twitter.com/colo_kea</t>
  </si>
  <si>
    <t>http://twitter.com/jess_i_am</t>
  </si>
  <si>
    <t>http://twitter.com/dawnacrawford</t>
  </si>
  <si>
    <t>http://twitter.com/ktraphagen</t>
  </si>
  <si>
    <t>http://twitter.com/stevesilberman</t>
  </si>
  <si>
    <t>http://twitter.com/yourfavegene</t>
  </si>
  <si>
    <t>http://twitter.com/kaythaney</t>
  </si>
  <si>
    <t>http://twitter.com/tweetingdonal</t>
  </si>
  <si>
    <t>http://twitter.com/allochthonous</t>
  </si>
  <si>
    <t>http://twitter.com/praeburn</t>
  </si>
  <si>
    <t>http://twitter.com/hadron94</t>
  </si>
  <si>
    <t>http://twitter.com/showjumper42</t>
  </si>
  <si>
    <t>http://twitter.com/lucasbrouwers</t>
  </si>
  <si>
    <t>http://twitter.com/deadendrite</t>
  </si>
  <si>
    <t>http://twitter.com/high_number</t>
  </si>
  <si>
    <t>http://twitter.com/szvan</t>
  </si>
  <si>
    <t>http://twitter.com/aanaqvi</t>
  </si>
  <si>
    <t>http://twitter.com/darwinsbulldog</t>
  </si>
  <si>
    <t>http://twitter.com/rhituc</t>
  </si>
  <si>
    <t>http://twitter.com/drbuttocks</t>
  </si>
  <si>
    <t>http://twitter.com/bodbrain</t>
  </si>
  <si>
    <t>http://twitter.com/mamajoules</t>
  </si>
  <si>
    <t>http://twitter.com/loveofscience</t>
  </si>
  <si>
    <t>http://twitter.com/scilib</t>
  </si>
  <si>
    <t>http://twitter.com/acorretja</t>
  </si>
  <si>
    <t>http://twitter.com/louwoodley</t>
  </si>
  <si>
    <t>http://twitter.com/doccamiryan</t>
  </si>
  <si>
    <t>http://twitter.com/sciencegoddess</t>
  </si>
  <si>
    <t>http://twitter.com/rhutterepstein</t>
  </si>
  <si>
    <t>http://twitter.com/ewidera</t>
  </si>
  <si>
    <t>http://twitter.com/gigascience</t>
  </si>
  <si>
    <t>http://twitter.com/bonnieswoger</t>
  </si>
  <si>
    <t>http://twitter.com/dnghub</t>
  </si>
  <si>
    <t>http://twitter.com/dwescott1</t>
  </si>
  <si>
    <t>http://twitter.com/jacquiebang</t>
  </si>
  <si>
    <t>http://twitter.com/dnlee5</t>
  </si>
  <si>
    <t>http://twitter.com/tourtechsupport</t>
  </si>
  <si>
    <t>http://twitter.com/rprporo</t>
  </si>
  <si>
    <t>http://twitter.com/david_dobbs</t>
  </si>
  <si>
    <t>http://twitter.com/alicebell</t>
  </si>
  <si>
    <t>http://twitter.com/epigenetique</t>
  </si>
  <si>
    <t>http://twitter.com/scedmunds</t>
  </si>
  <si>
    <t>http://twitter.com/cosmickitchen</t>
  </si>
  <si>
    <t>http://twitter.com/jraphoto</t>
  </si>
  <si>
    <t>http://twitter.com/steplor</t>
  </si>
  <si>
    <t>http://twitter.com/scientistmags</t>
  </si>
  <si>
    <t>http://twitter.com/captainskellett</t>
  </si>
  <si>
    <t>http://twitter.com/jb_fos</t>
  </si>
  <si>
    <t>http://twitter.com/catinstack</t>
  </si>
  <si>
    <t>http://twitter.com/hastacscholars</t>
  </si>
  <si>
    <t>http://twitter.com/stevemirsky</t>
  </si>
  <si>
    <t>http://twitter.com/tvjrennie</t>
  </si>
  <si>
    <t>http://twitter.com/boehninglab</t>
  </si>
  <si>
    <t>http://twitter.com/arielibrarian</t>
  </si>
  <si>
    <t>http://twitter.com/jackiefloyd</t>
  </si>
  <si>
    <t>http://twitter.com/chme7wb</t>
  </si>
  <si>
    <t>http://twitter.com/chemconnector</t>
  </si>
  <si>
    <t>http://twitter.com/bioinfotools</t>
  </si>
  <si>
    <t>http://twitter.com/eurospaceflight</t>
  </si>
  <si>
    <t>http://twitter.com/zentient</t>
  </si>
  <si>
    <t>http://twitter.com/timid_talker</t>
  </si>
  <si>
    <t>http://twitter.com/davidmanly</t>
  </si>
  <si>
    <t>http://twitter.com/mad100</t>
  </si>
  <si>
    <t>http://twitter.com/kateclancy</t>
  </si>
  <si>
    <t>http://twitter.com/creativityflow</t>
  </si>
  <si>
    <t>http://twitter.com/sequilabs</t>
  </si>
  <si>
    <t>http://twitter.com/micfro</t>
  </si>
  <si>
    <t>http://twitter.com/nicholas_tam</t>
  </si>
  <si>
    <t>http://twitter.com/carlacasilli</t>
  </si>
  <si>
    <t>http://twitter.com/heebongkimhat</t>
  </si>
  <si>
    <t>http://twitter.com/nutrigenomics</t>
  </si>
  <si>
    <t>http://twitter.com/mishaangrist</t>
  </si>
  <si>
    <t>http://twitter.com/bmossop</t>
  </si>
  <si>
    <t>http://twitter.com/davidkroll</t>
  </si>
  <si>
    <t>http://twitter.com/emilyanthes</t>
  </si>
  <si>
    <t>http://twitter.com/pmjaniszewski</t>
  </si>
  <si>
    <t>http://twitter.com/flavio_metz</t>
  </si>
  <si>
    <t>http://twitter.com/mollykeener</t>
  </si>
  <si>
    <t>http://twitter.com/younglandis</t>
  </si>
  <si>
    <t>http://twitter.com/reasonable_hank</t>
  </si>
  <si>
    <t>http://twitter.com/sethmnookin</t>
  </si>
  <si>
    <t>http://twitter.com/inoagrafioti</t>
  </si>
  <si>
    <t>http://twitter.com/sharmanedit</t>
  </si>
  <si>
    <t>http://twitter.com/nightingale801</t>
  </si>
  <si>
    <t>http://twitter.com/simon_frantz</t>
  </si>
  <si>
    <t>http://twitter.com/sciencebl</t>
  </si>
  <si>
    <t>http://twitter.com/mfenner</t>
  </si>
  <si>
    <t>http://twitter.com/axiomsofchoice</t>
  </si>
  <si>
    <t>http://twitter.com/roymeijer</t>
  </si>
  <si>
    <t>http://twitter.com/sciencebase</t>
  </si>
  <si>
    <t>http://twitter.com/adyanny</t>
  </si>
  <si>
    <t>http://twitter.com/socialplumber</t>
  </si>
  <si>
    <t>http://twitter.com/bitetalk</t>
  </si>
  <si>
    <t>http://twitter.com/martwine</t>
  </si>
  <si>
    <t>http://twitter.com/f1000</t>
  </si>
  <si>
    <t>http://twitter.com/blakestacey</t>
  </si>
  <si>
    <t>http://twitter.com/silverol</t>
  </si>
  <si>
    <t>http://twitter.com/cass_j</t>
  </si>
  <si>
    <t>http://twitter.com/quinoat</t>
  </si>
  <si>
    <t>http://twitter.com/seelix</t>
  </si>
  <si>
    <t>http://twitter.com/nerdychristie</t>
  </si>
  <si>
    <t>http://twitter.com/ukrc</t>
  </si>
  <si>
    <t>http://twitter.com/samalsbury</t>
  </si>
  <si>
    <t>http://twitter.com/sagethefool</t>
  </si>
  <si>
    <t>http://twitter.com/taylordobbs</t>
  </si>
  <si>
    <t>http://twitter.com/psiwavefunction</t>
  </si>
  <si>
    <t>http://twitter.com/sylvialeatham</t>
  </si>
  <si>
    <t>http://twitter.com/_colins_</t>
  </si>
  <si>
    <t>http://twitter.com/laelaps</t>
  </si>
  <si>
    <t>http://twitter.com/jeffastier</t>
  </si>
  <si>
    <t>http://twitter.com/tragedyman</t>
  </si>
  <si>
    <t>http://twitter.com/marynmck</t>
  </si>
  <si>
    <t>http://twitter.com/ferrisjabr</t>
  </si>
  <si>
    <t>http://twitter.com/andrea1</t>
  </si>
  <si>
    <t>http://twitter.com/ibotretweet</t>
  </si>
  <si>
    <t>http://twitter.com/loufcd</t>
  </si>
  <si>
    <t>http://twitter.com/blefurgy</t>
  </si>
  <si>
    <t>http://twitter.com/digitalsci</t>
  </si>
  <si>
    <t>http://twitter.com/top_tw_health</t>
  </si>
  <si>
    <t>http://twitter.com/afbr</t>
  </si>
  <si>
    <t>http://twitter.com/robinlloyd99</t>
  </si>
  <si>
    <t>http://twitter.com/nellieneutron</t>
  </si>
  <si>
    <t>http://twitter.com/natnetboston</t>
  </si>
  <si>
    <t>http://twitter.com/tinkerrr</t>
  </si>
  <si>
    <t>http://twitter.com/sandramchung</t>
  </si>
  <si>
    <t>http://twitter.com/medeamalmo</t>
  </si>
  <si>
    <t>http://twitter.com/scijourntrain</t>
  </si>
  <si>
    <t>http://twitter.com/wurzelma</t>
  </si>
  <si>
    <t>http://twitter.com/grasiane_luz</t>
  </si>
  <si>
    <t>http://twitter.com/bio_prof</t>
  </si>
  <si>
    <t>http://twitter.com/vtraddict</t>
  </si>
  <si>
    <t>http://twitter.com/maiasz</t>
  </si>
  <si>
    <t>http://twitter.com/archasa</t>
  </si>
  <si>
    <t>http://twitter.com/saeditorinchief</t>
  </si>
  <si>
    <t>http://twitter.com/ericrolson</t>
  </si>
  <si>
    <t>http://twitter.com/sciencehsu</t>
  </si>
  <si>
    <t>http://twitter.com/c_spaghetti</t>
  </si>
  <si>
    <t>http://twitter.com/scicom_bot</t>
  </si>
  <si>
    <t>http://twitter.com/briannevillano</t>
  </si>
  <si>
    <t>http://twitter.com/matthiasfromm</t>
  </si>
  <si>
    <t>http://twitter.com/maureenogle</t>
  </si>
  <si>
    <t>http://twitter.com/phlane</t>
  </si>
  <si>
    <t>http://twitter.com/lousycanuck</t>
  </si>
  <si>
    <t>http://twitter.com/alexdenhaan</t>
  </si>
  <si>
    <t>http://twitter.com/innovisions</t>
  </si>
  <si>
    <t>http://twitter.com/worldhousemd</t>
  </si>
  <si>
    <t>http://twitter.com/katellington</t>
  </si>
  <si>
    <t>http://twitter.com/daniel_lende</t>
  </si>
  <si>
    <t>http://twitter.com/worldscipod</t>
  </si>
  <si>
    <t>http://twitter.com/danferber</t>
  </si>
  <si>
    <t>http://twitter.com/saswanson</t>
  </si>
  <si>
    <t>http://twitter.com/noisyastronomer</t>
  </si>
  <si>
    <t>http://twitter.com/history_geek</t>
  </si>
  <si>
    <t>http://twitter.com/leighjkboerner</t>
  </si>
  <si>
    <t>http://twitter.com/jonwturney</t>
  </si>
  <si>
    <t>http://twitter.com/michaelnoer</t>
  </si>
  <si>
    <t>http://twitter.com/lisallynch</t>
  </si>
  <si>
    <t>http://twitter.com/28andaphd</t>
  </si>
  <si>
    <t>http://twitter.com/dr_bik</t>
  </si>
  <si>
    <t>http://twitter.com/jobrodie</t>
  </si>
  <si>
    <t>http://twitter.com/hleman</t>
  </si>
  <si>
    <t>http://twitter.com/hixgrid</t>
  </si>
  <si>
    <t>http://twitter.com/cliftonwiens</t>
  </si>
  <si>
    <t>http://twitter.com/maliciarogue</t>
  </si>
  <si>
    <t>http://twitter.com/science3point0</t>
  </si>
  <si>
    <t>http://twitter.com/mclott</t>
  </si>
  <si>
    <t>http://twitter.com/eroston</t>
  </si>
  <si>
    <t>http://twitter.com/captsolo</t>
  </si>
  <si>
    <t>http://twitter.com/cswa_news</t>
  </si>
  <si>
    <t>http://twitter.com/scisu</t>
  </si>
  <si>
    <t>http://twitter.com/tdechant</t>
  </si>
  <si>
    <t>http://twitter.com/scienceblogging</t>
  </si>
  <si>
    <t>http://twitter.com/raimalarter</t>
  </si>
  <si>
    <t>http://twitter.com/jomcparklib</t>
  </si>
  <si>
    <t>http://twitter.com/chrisnyoder</t>
  </si>
  <si>
    <t>http://twitter.com/wjjessen</t>
  </si>
  <si>
    <t>http://twitter.com/zdmann</t>
  </si>
  <si>
    <t>http://twitter.com/drowningkittens</t>
  </si>
  <si>
    <t>http://twitter.com/rafael_rnam</t>
  </si>
  <si>
    <t>http://twitter.com/rmtakata</t>
  </si>
  <si>
    <t>http://twitter.com/stacycbaker</t>
  </si>
  <si>
    <t>http://twitter.com/huler</t>
  </si>
  <si>
    <t>http://twitter.com/mcshanahan</t>
  </si>
  <si>
    <t>http://twitter.com/drisis</t>
  </si>
  <si>
    <t>http://twitter.com/gfry</t>
  </si>
  <si>
    <t>http://twitter.com/tuffysprite</t>
  </si>
  <si>
    <t>http://twitter.com/bachinsky</t>
  </si>
  <si>
    <t>http://twitter.com/desertbio</t>
  </si>
  <si>
    <t>http://twitter.com/kristy3m</t>
  </si>
  <si>
    <t>http://twitter.com/arikia</t>
  </si>
  <si>
    <t>http://twitter.com/nowhears</t>
  </si>
  <si>
    <t>http://twitter.com/physcol</t>
  </si>
  <si>
    <t>http://twitter.com/jshack40</t>
  </si>
  <si>
    <t>http://twitter.com/critter8875</t>
  </si>
  <si>
    <t>http://twitter.com/johnpavlus</t>
  </si>
  <si>
    <t>http://twitter.com/cjr</t>
  </si>
  <si>
    <t>http://twitter.com/russellcris</t>
  </si>
  <si>
    <t>http://twitter.com/cbrainard</t>
  </si>
  <si>
    <t>http://twitter.com/sciencedetroit</t>
  </si>
  <si>
    <t>http://twitter.com/informalscience</t>
  </si>
  <si>
    <t>http://twitter.com/kiyomid</t>
  </si>
  <si>
    <t>http://twitter.com/mjmurphyva</t>
  </si>
  <si>
    <t>http://twitter.com/agileroxy</t>
  </si>
  <si>
    <t>http://twitter.com/mrgunn</t>
  </si>
  <si>
    <t>http://twitter.com/enniscath</t>
  </si>
  <si>
    <t>http://twitter.com/biolotrix</t>
  </si>
  <si>
    <t>http://twitter.com/janedelartigue</t>
  </si>
  <si>
    <t>http://twitter.com/kausikdatta22</t>
  </si>
  <si>
    <t>http://twitter.com/anthinpractice</t>
  </si>
  <si>
    <t>http://twitter.com/drcraigmc</t>
  </si>
  <si>
    <t>http://twitter.com/jneuro</t>
  </si>
  <si>
    <t>http://twitter.com/dupuisj</t>
  </si>
  <si>
    <t>http://twitter.com/drskyskull</t>
  </si>
  <si>
    <t>http://twitter.com/tonyperry</t>
  </si>
  <si>
    <t>http://twitter.com/ruthseeley</t>
  </si>
  <si>
    <t>http://twitter.com/oliviakoski</t>
  </si>
  <si>
    <t>http://twitter.com/neillosin</t>
  </si>
  <si>
    <t>http://twitter.com/artfulaction</t>
  </si>
  <si>
    <t>http://twitter.com/sheril_</t>
  </si>
  <si>
    <t>http://twitter.com/tideliar</t>
  </si>
  <si>
    <t>http://twitter.com/sociallifeofdna</t>
  </si>
  <si>
    <t>http://twitter.com/virginiahughes</t>
  </si>
  <si>
    <t>http://twitter.com/mtdukes</t>
  </si>
  <si>
    <t>http://twitter.com/mkmackey</t>
  </si>
  <si>
    <t>http://twitter.com/naontiotami</t>
  </si>
  <si>
    <t>http://twitter.com/digitalbio</t>
  </si>
  <si>
    <t>http://twitter.com/sfriedscientist</t>
  </si>
  <si>
    <t>http://twitter.com/highlyanne</t>
  </si>
  <si>
    <t>http://twitter.com/physilology</t>
  </si>
  <si>
    <t>http://twitter.com/mjgore</t>
  </si>
  <si>
    <t>http://twitter.com/settostun</t>
  </si>
  <si>
    <t>http://twitter.com/researchremix</t>
  </si>
  <si>
    <t>http://twitter.com/usasciencefest</t>
  </si>
  <si>
    <t>http://twitter.com/pfanderson</t>
  </si>
  <si>
    <t>http://twitter.com/drholly</t>
  </si>
  <si>
    <t>http://twitter.com/imascientist</t>
  </si>
  <si>
    <t>http://twitter.com/mjberryman</t>
  </si>
  <si>
    <t>http://twitter.com/rdgluck</t>
  </si>
  <si>
    <t>http://twitter.com/michellefrancl</t>
  </si>
  <si>
    <t>http://twitter.com/cogscilibrarian</t>
  </si>
  <si>
    <t>http://twitter.com/sciencebrain</t>
  </si>
  <si>
    <t>http://twitter.com/katmoneil</t>
  </si>
  <si>
    <t>http://twitter.com/skoch3</t>
  </si>
  <si>
    <t>http://twitter.com/break1ngscience</t>
  </si>
  <si>
    <t>http://twitter.com/treelobsters</t>
  </si>
  <si>
    <t>http://twitter.com/jlvernonphd</t>
  </si>
  <si>
    <t>http://twitter.com/robmitchum</t>
  </si>
  <si>
    <t>http://twitter.com/dragonflywoman2</t>
  </si>
  <si>
    <t>http://twitter.com/cephalover</t>
  </si>
  <si>
    <t>http://twitter.com/weavingtheweb</t>
  </si>
  <si>
    <t>http://twitter.com/ideonexus</t>
  </si>
  <si>
    <t>http://twitter.com/ravenkathleen</t>
  </si>
  <si>
    <t>http://twitter.com/whsqwghlm</t>
  </si>
  <si>
    <t>http://twitter.com/johnhawks</t>
  </si>
  <si>
    <t>http://twitter.com/cosmicutopia</t>
  </si>
  <si>
    <t>http://twitter.com/natselrox</t>
  </si>
  <si>
    <t>http://twitter.com/emmecola</t>
  </si>
  <si>
    <t>http://twitter.com/wittich</t>
  </si>
  <si>
    <t>http://twitter.com/sockrollscience</t>
  </si>
  <si>
    <t>http://twitter.com/cathyclabby</t>
  </si>
  <si>
    <t>http://twitter.com/sptaylor</t>
  </si>
  <si>
    <t>http://twitter.com/natnetnews</t>
  </si>
  <si>
    <t>http://twitter.com/glorialloyd</t>
  </si>
  <si>
    <t>http://twitter.com/h2so4hurts</t>
  </si>
  <si>
    <t>http://twitter.com/ronsimon</t>
  </si>
  <si>
    <t>http://twitter.com/nescent</t>
  </si>
  <si>
    <t>http://twitter.com/tdelene</t>
  </si>
  <si>
    <t>http://twitter.com/dicemang</t>
  </si>
  <si>
    <t>http://twitter.com/maggitwit</t>
  </si>
  <si>
    <t>http://twitter.com/0001_xml</t>
  </si>
  <si>
    <t>http://twitter.com/menitikarir</t>
  </si>
  <si>
    <t>http://twitter.com/mostamazingnews</t>
  </si>
  <si>
    <t>http://twitter.com/shuraport2</t>
  </si>
  <si>
    <t>http://twitter.com/scientificblogs</t>
  </si>
  <si>
    <t>http://twitter.com/pyrrho12</t>
  </si>
  <si>
    <t>http://twitter.com/alun</t>
  </si>
  <si>
    <t>http://twitter.com/ananelson</t>
  </si>
  <si>
    <t>http://twitter.com/scdiggs</t>
  </si>
  <si>
    <t>http://twitter.com/brembs</t>
  </si>
  <si>
    <t>http://twitter.com/bug_girl</t>
  </si>
  <si>
    <t>http://twitter.com/abdoh1</t>
  </si>
  <si>
    <t>http://twitter.com/egonwillighagen</t>
  </si>
  <si>
    <t>http://twitter.com/dellybean</t>
  </si>
  <si>
    <t>http://twitter.com/amphibol</t>
  </si>
  <si>
    <t>http://twitter.com/taswegan</t>
  </si>
  <si>
    <t>http://twitter.com/drg</t>
  </si>
  <si>
    <t>http://twitter.com/elissa_malcohn</t>
  </si>
  <si>
    <t>http://twitter.com/madness_dreams</t>
  </si>
  <si>
    <t>http://twitter.com/mjane_h</t>
  </si>
  <si>
    <t>http://twitter.com/wiredsciblogs</t>
  </si>
  <si>
    <t>http://twitter.com/clairecohagan51</t>
  </si>
  <si>
    <t>http://twitter.com/kristiepcrm</t>
  </si>
  <si>
    <t>http://twitter.com/petpillowcreati</t>
  </si>
  <si>
    <t>http://twitter.com/newromney</t>
  </si>
  <si>
    <t>http://twitter.com/sciliz</t>
  </si>
  <si>
    <t>http://twitter.com/lukedones</t>
  </si>
  <si>
    <t>http://twitter.com/fwdaoti</t>
  </si>
  <si>
    <t>http://twitter.com/minjae</t>
  </si>
  <si>
    <t>http://twitter.com/lizneeley</t>
  </si>
  <si>
    <t>http://twitter.com/timetravelnerd</t>
  </si>
  <si>
    <t>http://twitter.com/oocscience</t>
  </si>
  <si>
    <t>http://twitter.com/audiobooksmktg</t>
  </si>
  <si>
    <t>http://twitter.com/masalaskeptic</t>
  </si>
  <si>
    <t>http://twitter.com/thomas_berlin</t>
  </si>
  <si>
    <t>http://twitter.com/scimomof2</t>
  </si>
  <si>
    <t>http://twitter.com/mactavish</t>
  </si>
  <si>
    <t>http://twitter.com/healthgist</t>
  </si>
  <si>
    <t>http://twitter.com/ccziv</t>
  </si>
  <si>
    <t>http://twitter.com/stleoscience</t>
  </si>
  <si>
    <t>http://twitter.com/canopymeg</t>
  </si>
  <si>
    <t>http://twitter.com/deliciousblkbox</t>
  </si>
  <si>
    <t>http://twitter.com/sdbn</t>
  </si>
  <si>
    <t>http://twitter.com/genomealberta</t>
  </si>
  <si>
    <t>http://twitter.com/nparmalee</t>
  </si>
  <si>
    <t>http://twitter.com/rachelward94</t>
  </si>
  <si>
    <t>http://twitter.com/para_sight</t>
  </si>
  <si>
    <t>http://twitter.com/klb8s</t>
  </si>
  <si>
    <t>http://twitter.com/overheard_it</t>
  </si>
  <si>
    <t>http://twitter.com/loticwater</t>
  </si>
  <si>
    <t>http://twitter.com/robinannsmith</t>
  </si>
  <si>
    <t>http://twitter.com/lawrencetiger07</t>
  </si>
  <si>
    <t>http://twitter.com/philippalios</t>
  </si>
  <si>
    <t>http://twitter.com/alexaraujoc</t>
  </si>
  <si>
    <t>http://twitter.com/ricardipus</t>
  </si>
  <si>
    <t>http://twitter.com/a__muse</t>
  </si>
  <si>
    <t>Thanks to @rpg7twit  and @BoraZ for passing on Skype communication in #scio11 session so I can "speak"</t>
  </si>
  <si>
    <t>RT @MichelleFrancl: Can just anyone write about science??? Science in Translation:  Online and Offline http://t.co/x8262YB #scio11</t>
  </si>
  <si>
    <t>RT @davidkroll: Kate FTW!!! RT @KateClancy: Shopping with my #scio11 swag bag: http://yfrog.com/h397jkuj</t>
  </si>
  <si>
    <t>Agreed! RT @edyong209 Look basically you can be on a network or not, no right answer, pros and cons of both. Amirite? #scio11</t>
  </si>
  <si>
    <t>Heaven forbid that a hashtag should contain light-hearted, overlapping tweets from attendees. 1st comment of http://bit.ly/hf6961 #scio11</t>
  </si>
  <si>
    <t>RT @scicheer: Thx. “@RebeccaSkloot: Love this! "Watch the science cheerleaders" http://j.mp/dOjobs #GirlPower #WomenRock #ScienceRocks #scio11 @davemunger</t>
  </si>
  <si>
    <t>#scio11 folks, don't forget to tag your flickr photos w/ ScienceSeeker to get them on the ScienceSeeker.org home page</t>
  </si>
  <si>
    <t>U.K. cheerleaders on BBC http://bbc.in/hIryRf  (Careful  @imascientist: "UK finds cheerleaders embarrassingly enthusiastic." ) #scio11 ;)</t>
  </si>
  <si>
    <t>@scio11 Niceee! U wanna see friends only Facebook, MySpace &amp; Twitter pages?- http://tiny.cc/gv9ym - RIP JUSTIN BIEBER</t>
  </si>
  <si>
    <t>RT @kateclancy: I've gained almost a hundred new followers since the beginning of #scio11</t>
  </si>
  <si>
    <t>RT @docfreeride Discovery Channel employee in back blogs, doesn't have any editorial control over what she blogs. #scio11 - how strange...</t>
  </si>
  <si>
    <t>RT @oystersgarter: Now I'm worried that @DrCraigMc will give us a raise. RT @WhySharksMatter: #Scio11 @DrCraigMc pays his bloggers w his presence.</t>
  </si>
  <si>
    <t>RT @jokrausdu: #scio11 there is a big middle ground of people lurking on the topic of evolution or global warming (or others) where you can have an impact.</t>
  </si>
  <si>
    <t>Love the Flickr pics for #Scio11 at Beyond all expectations. http://bt.io/GaOy (via @backtype)</t>
  </si>
  <si>
    <t>You're right. RT @edyong209: Look basically you can be on a network or not, no right answer, pros and cons of both. Amirite? #scio11</t>
  </si>
  <si>
    <t>@TomLevenson thanks for the RT. Would love to hear how the discussion went at #scio11</t>
  </si>
  <si>
    <t>RT @scicurious: My fav #scio11 Quote: "Now the party don't start 'til Sci walk in..." heh. :) Youth must be served....Shots!</t>
  </si>
  <si>
    <t>RT @VivRaper: "Every time I see astrology I want to scream". In misinformation of science session #scio11</t>
  </si>
  <si>
    <t>Yay! RT @edyong209 @kateclancy: Inspired by the Blogs, Bloggers and Boundaries #scio11 panel, I'm surveying my readers: http://bit.ly/eQwJER</t>
  </si>
  <si>
    <t>RT @Comprendia: Women science bloggers don't tend 2 be as good at promoting of their blogs but may be better at organizing and supporting each other #scio11</t>
  </si>
  <si>
    <t>@DNLee5 @researchremix I started the Goodreads #scio11 book club but don't know if i can moderate ;) http://bit.ly/sciogoodreads</t>
  </si>
  <si>
    <t>RT @WhySharksMatter: #Scio11 Sweden outranks us in adult science literacy... what are they up to? Weaponizing lutifisk?</t>
  </si>
  <si>
    <t>I really thought you were kidding RT @PHLane: #scio11 perhaps saying I must meet @whysharksmatter and finding out he was beside me?</t>
  </si>
  <si>
    <t>@drugmonkeyblog @edyong209  Does that mean you don't do it like they do on the Discovery Channel? #scio11</t>
  </si>
  <si>
    <t>RT @kateclancy: Inspired by the Blogs, Bloggers and Boundaries #scio11 panel, I have made a survey for my readers: http://bit.ly/eQwJER</t>
  </si>
  <si>
    <t>ooh, pretty RT @jgold85 Has anybody missed the #OpenLab cover unveiling amidst the #scio11 tweets? Here it is, again. http://bit.ly/hrOSDs</t>
  </si>
  <si>
    <t>5 steps to proper image use on blogs - a #scio11 tutorial http://bit.ly/hZ0xll by @flyingtrilobite</t>
  </si>
  <si>
    <t>Does anyone have suggestions of science blogs done by non-scientists, eg @volcanismblog @Dhunterauthor? This came up in a #scio11 session.</t>
  </si>
  <si>
    <t>RT @pzmyers: A sudden silence settles over the blogosphere. RT @kzelnio: RT @docfreeride When you blog, DON'T BE STUPID. #scio11</t>
  </si>
  <si>
    <t>@cboettig If I was actually at #scio11, I wouldn't have had the time and wits to write anything, let alone a hopefully coherent blog post...</t>
  </si>
  <si>
    <t>RT @younglandis: Thx to @david_dobbs @cboettig @jasonhoyt @janerixo @mollykeener @kristiholmes @jasonpriem for getting opensci/impact convos going #scio11</t>
  </si>
  <si>
    <t>It was fun hanging out w/ you, @SocMediaRckStr!  And all the volunteers I met were awesome! #scio11</t>
  </si>
  <si>
    <t>@rabbitrock great pic! Nice to meet you at #scio11 http://ow.ly/3EQTW</t>
  </si>
  <si>
    <t>RT @andreakuszewski: Apparently, in this new world, loud wins--even if it isn't correct.  #scio11</t>
  </si>
  <si>
    <t>Spotted lunching in the lobby of the Marriott @LouWoodley @science3point0. We aren't leaving NC. You can't make us. #scio11</t>
  </si>
  <si>
    <t>RT @notinmy: scio11: blogging on the career path by @cpikas http://bit.ly/fF8AbJ via @addthis #scio11</t>
  </si>
  <si>
    <t>RT @mollykeener Thanks all, esp @BoraZ &amp; @mistersugar, for a fab #scio11. *Love* how this con energizes &amp; excites me every year!!&lt;me too!</t>
  </si>
  <si>
    <t>Questioning the Academic Blog | HASTAC http://bit.ly/dLgsER via @addthis  compare w/  http://bit.ly/fF8AbJ + other posts by @cpikas</t>
  </si>
  <si>
    <t>RT @ivanoransky: Another  #scio11 @sciencecomedian joke: Helium walks into a bar. The bartender says, we don't serve noble gases here. Helium doesn't react.</t>
  </si>
  <si>
    <t>RT @SocMediaRckStr: The Extreme Biology team NYC students w/ teacher @stacycbaker, along with @BoraZ @CarlZimmer http://ow.ly/3EQQO #scio11</t>
  </si>
  <si>
    <t>RT @davemunger: Watch the science cheerleaders perform http://www.sciencecheerleader.com/watch-the-science-cheerleaders-perform/ #scio11</t>
  </si>
  <si>
    <t>Exhausted but enriched from #scio11. Plus, @scicurious coveted my purple patent pumps. Win.</t>
  </si>
  <si>
    <t>RT @PHLane: Twitterverse GROANS RT @ktraphagen: @neillosin:  #Scio11 swag... opportunity missed to call this "KirshenBalm" http://twitpic.com/3qyedk</t>
  </si>
  <si>
    <t>RT @RebeccaSkloot: So sad I missed #scio11 but so glad I could follow online. Hopefully can make it to #scio12!</t>
  </si>
  <si>
    <t>So sad I missed #scio11 but so glad I could follow online. Hopefully can make it to #scio12!</t>
  </si>
  <si>
    <t>Absolutely! RT @JBYoder: In life after #scio11, all my explanations about what a great conference it was will start with FREE BOOKS.</t>
  </si>
  <si>
    <t>In life after #scio11, all my explanations about what a great conference it was will start with FREE BOOKS.</t>
  </si>
  <si>
    <t>RT @kejames: How I'd never heard of this remarkable woman I do not know. My new scientist-science communicator hero: http://www.canopymeg.com/ #scio11</t>
  </si>
  <si>
    <t>That's fine, but you are not the audience. RT @imascientist: Maybe US/UK diff. We find cheerleaders embarrassingly enthusiastic.. #scio11</t>
  </si>
  <si>
    <t>RT @ivanoransky: Salon retracts 2005 Robert F. Kennedy Jr. piece on alleged autism-vaccine link http://bit.ly/hEJgO2 #scio11</t>
  </si>
  <si>
    <t>Good! RT @ivanoransky: Salon retracts 2005 Robert F. Kennedy Jr. piece on alleged autism-vaccine link http://bit.ly/hEJgO2 #scio11</t>
  </si>
  <si>
    <t>@amsciam Great 2 meet u! Here's an interesting jacket I found when I recently re-met @AlgonquinBooks (hi y'all!) http://su.pr/1fq9m6 #scio11</t>
  </si>
  <si>
    <t>Thank you @BoraZ @mistersugar and all others - what an amazing event! #scio11</t>
  </si>
  <si>
    <t>Great transparency // RT @ivanoransky Salon retracts RFK Jr. piece on alleged autism-vaccine link http://bit.ly/hEJgO2 #scio11</t>
  </si>
  <si>
    <t>RT @tyghe: RT @ivanoransky: Salon retracts 2005 Robert F. Kennedy Jr. piece on alleged autism-vaccine link http://bit.ly/hEJgO2 #scio11</t>
  </si>
  <si>
    <t>Thanks for mention! @carlzimmer Thanks to everyone who came to the ebook session at #scio11 I'll write a mtg report blog soon...</t>
  </si>
  <si>
    <t>For the morning crowd: The Future of Books. (Please add your own crystal-ball-gazing in the comments.) http://bit.ly/eLlOx8 #scio11</t>
  </si>
  <si>
    <t>RT @andreakuszewski: One of @scicheer 's greatest talents (among many)--she makes a connection w/ audience &amp; gets them excited about taking action. #scio11</t>
  </si>
  <si>
    <t>RT @WhySharksMatter: #Scio11 Very few blog networks have centralized editorial control &lt;- probably a good thing</t>
  </si>
  <si>
    <t>RT @rhiannaw: @DaveMosher after dark. http://twitpic.com/3qorqp #scio11</t>
  </si>
  <si>
    <t>A few pics from #scio11 - wish I'd taken more: http://bit.ly/fixAAj</t>
  </si>
  <si>
    <t>Had a great time and enjoyed meeting new science-loving folks at #scio11. Thanks everyone!</t>
  </si>
  <si>
    <t>RT @SignalShare: #scio11 quick stats  1475 views online across 545 users 333 unique devices on Wi-Fi 58 GB of data on the network in 2days now that's ONLINE!</t>
  </si>
  <si>
    <t>RT @smartleydunn: RT @taylordobbs: The iPad is the ultimate conference tech. #scio11 &lt;= agreed!</t>
  </si>
  <si>
    <t>RT @rhiannaw: Had a great time and enjoyed meeting new science-loving folks at #scio11. Thanks everyone!</t>
  </si>
  <si>
    <t>RT @mikesgene: Genome Canada looking for  VP-Communications &amp; Genome Atlantic needs a Program Manager.  www.genomealberta.ca  for details. #genome #scio11</t>
  </si>
  <si>
    <t>Genome Canada looking for  VP-Communications &amp; Genome Atlantic needs a Program Manager.  www.genomealberta.ca  for details. #genome #scio11</t>
  </si>
  <si>
    <t>RT @smartleydunn: RT @SignalShare: #scio11 quick stats 1475 views  545 users 333  devices on Wi-Fi 58 GB of data on the network in 2days now that's ONLINE!</t>
  </si>
  <si>
    <t>RT @BoraZ: 1 of the things that makes #scio11 gr8 is rockin' wifi! w/out a glitch or slowdown, huge thx 2 Joe &amp; his crew at @SignalShare</t>
  </si>
  <si>
    <t>@BoraZ: The strong force and the glue that brought us excited particles together for #scio11. Thank you.</t>
  </si>
  <si>
    <t>RT @culturingsci: .@ivanorgansky: "be skeptical of skeptics." and be skeptical of anything that fits with your own worldview. #scio11 #bullshitfilter</t>
  </si>
  <si>
    <t>RT @BoraZ: When people who never met announce a mutual blog crush, it is only appropriate to make sure they meet at #scio11. They know who they are ;-)</t>
  </si>
  <si>
    <t>Now will @RollingStone retract? RT @ivanoransky Salon retracts RFK Jr. piece on alleged autism-vaccine link http://bit.ly/hEJgO2 #scio11</t>
  </si>
  <si>
    <t>RT @jfagone: Now will @RollingStone retract? RT @ivanoransky Salon retracts RFK Jr. piece on alleged autism-vaccine link http://bit.ly/hEJgO2 #scio11</t>
  </si>
  <si>
    <t>@ajebsary pressing and unaddressed issue: what was the beard:attendee ratio at #scio11?</t>
  </si>
  <si>
    <t>#Scio11 #openmic so fun! Next year @davidkroll+@kzelnio guitar, @sheril_ drums, @artfulaction bass, me sax+harp = scientific jamnation</t>
  </si>
  <si>
    <t>@history_geek lol yeah, i was left with all the book ad postcards and technical lit lol, she claimed Blood Work and #kirshenbalm #scio11</t>
  </si>
  <si>
    <t>RT @scienceissexy: Science activism: start online, move off line.  Make it hard to be dismissed. Go outside the experience of "the enemy." @joshrosenau #scio11</t>
  </si>
  <si>
    <t>RT @BoraZ: Finally, huge thanks to @ktraphagen and @dawnacrawford and volunteers for not letting @mistersugar and me misromanage #scio11 too much ;-)</t>
  </si>
  <si>
    <t>RT @BoraZ: RT @kellyraechi: Bumper sticker spotted in the parking lot at #scio11: "honk if you understand punctuated equilibrium"</t>
  </si>
  <si>
    <t>Every airport should be equipped with at least 1 @flyingtrilobite. makes the wait much more pleasant! #scio11</t>
  </si>
  <si>
    <t>RT @jgold85: Science bloggers gather to wrestle down myths about research and themselves http://bit.ly/hYpHho by @robinlloyd99 #scio11 @sciam</t>
  </si>
  <si>
    <t>RT @scio11: If you don't want to miss registration for #scio12, sign up on the #scio11 mailing list: http://bit.ly/e66BUo</t>
  </si>
  <si>
    <t>RT @BoraZ: If you don't want to miss registration for #scio12, sign up on the #scio11 mailing list: http://bit.ly/e66BUo</t>
  </si>
  <si>
    <t>RT @mistersugar: Those #scio11 stats from @SignalShare mean we had 545 people viewing our livestreamed sessions,. Thanks NASW for making that happen.</t>
  </si>
  <si>
    <t>Listening to BBC Radio One so I can pretend I'm still at #scio11 listening to @edyong209</t>
  </si>
  <si>
    <t>RT @edyong209: RT @oystersgarter #scio11 Problem with calling bullshit is often fighting a compelling story with your boring ass science facts.</t>
  </si>
  <si>
    <t>On 2nd plane, exhausted, hoarse, and with WAY more books than when I came. Mischief managed. Thanks #scio11! [corrected]</t>
  </si>
  <si>
    <t>RT @notscientific: Don't forget, #scio11 tweeps that there is ScienceOnline London to look forward to before #scio12</t>
  </si>
  <si>
    <t>Don't forget, #scio11 tweeps that there is ScienceOnline London to look forward to before #scio12</t>
  </si>
  <si>
    <t>@talkingscience Sorry I missed talking to you at #scio11.</t>
  </si>
  <si>
    <t>Thanks all for a fabulous #scio11 !</t>
  </si>
  <si>
    <t>Ahhh, but is @Jesus_M_Christ following? :P | RT @AndreaKuszewski Oh, Jesus. A Christian bookshop is now following me on Twitter. #scio11</t>
  </si>
  <si>
    <t>Long overdue! RT @ivanoransky Salon retracts 2005 Robert F. Kennedy Jr. pice on alleged autism-vaccine link http://bit.ly/hEJgO2 #scio11</t>
  </si>
  <si>
    <t>RT @Colo_kea: Goals of getting undergrads to write blog posts? Improve their science comm or improve their understanding of science? Or both? #scio11</t>
  </si>
  <si>
    <t>I wonder what @edyong209 thinks about all the uber-fan-ish tweets -there WERE other people at #scio11 but few mentioned as enthusiastically</t>
  </si>
  <si>
    <t>RT @stevesilberman: .@BoraZ is a supernova of science enthusiasm and generosity. Thanks to him, @mistersugar @ktraphagen &amp; @dawnacrawford for a great #scio11.</t>
  </si>
  <si>
    <t>Thank YOU to everyone who participated in #scio11 - Safe travels and we look forward to seeing you at #scio12!</t>
  </si>
  <si>
    <t>I want to find more of that Kentucky Bourbon Barrel Ale that @AlltechTweets provided at #scio11</t>
  </si>
  <si>
    <t>Ugh! Flight from RDU delayed 4 hrs, missing SFO connex. Air travel a surreal nightmare these days. #scio11</t>
  </si>
  <si>
    <t>RT @kaythaney echoing @BoraZ comment in wishing all #scio11 friends, new and old, a safe trip home. astonishing lot, you all.</t>
  </si>
  <si>
    <t>@jgold85 likewise! hope to catch up more on the interwebs or in person soon! pleasure to meet you at #scio11!</t>
  </si>
  <si>
    <t>RT @Allochthonous: Does calling bullshit on the web work? @praeburn says story can get lost amongst rhetorical weeds #scio11</t>
  </si>
  <si>
    <t>#ihuggedbora at #scio11 and had enough time to compliment him on his shades before he rushed off. #reallifecomsfail</t>
  </si>
  <si>
    <t>RT @edyong209: #scio11 - a parallel universe, much like this one in many ways, except all conversations are interesting...</t>
  </si>
  <si>
    <t>RT @cpikas: New post:  scio11: ebooks and the science community http://goo.gl/fb/r1amh</t>
  </si>
  <si>
    <t>I cannot thank @mistersugar and @BoraZ enough for making it possible that I could attend #scio11</t>
  </si>
  <si>
    <t>＼ @scio11 !! ／ ( #isparade on http://isparade.jp/785371 ) This tool is fun. Try it also with your Twitter handle. Heh. #scio11</t>
  </si>
  <si>
    <t>Hey @stevodarkly RT @szvan What I remember from my #scio11 session: declining to explain "I'll be in my bunk" to the high schoolers.</t>
  </si>
  <si>
    <t>This. RT @PHLane Once you have met @scicurious, you can never go back. IRL she overwhelms anything you can imagine! #scio11</t>
  </si>
  <si>
    <t>RT @darwinsbulldog: UPDATED: An updated list of #history of #science blogs and Twitter: http://bit.ly/d2l5QE #histsci #scio11</t>
  </si>
  <si>
    <t>RT @kateclancy: Shopping with my #scio11 swag bag: http://yfrog.com/h397jkuj</t>
  </si>
  <si>
    <t>Back in Boston after a  fabulous #scio11. Congrats @BoraZ and @mistersugar, for another successful gathering!</t>
  </si>
  <si>
    <t>@loveofscience What was best about #scio11?  What fell short?  How did your presentation go?!</t>
  </si>
  <si>
    <t>@NerdyChristie @quinoat @seelix I had a lovely night with you ladies. Nice wrap-up to a great conference. #scio11</t>
  </si>
  <si>
    <t>RT @LouWoodley: Congrats and huge thanks to @BoraZ and @mistersugar for all their hard work in making #scio11 awesome #nowIneedtosleepforaweek</t>
  </si>
  <si>
    <t>Mark, you're always a step ahead ;) RT @science3point0 First go: science podcast aggregator http://bit.ly/h53fmE #scio11 (cc @jranganathan)</t>
  </si>
  <si>
    <t>Looked it up. Now I know what "jank" means. RT @sciencegoddess: Safe at O'Hare from #scio11... daughter said, "airports are jank!" hmmmm...</t>
  </si>
  <si>
    <t>RT @amsciam: Thank you @BoraZ @mistersugar and all others - what an amazing event! #scio11</t>
  </si>
  <si>
    <t>Good for them RT @ivanoransky: Salon retracts 2005 Robert F. Kennedy Jr. piece on alleged autism-vaccine link http://bit.ly/hEJgO2 #scio11</t>
  </si>
  <si>
    <t>RT @bonnieswoger: Some thoughts and notes about citations and data from #scio11 (new blog post) http://bit.ly/fvRDvx</t>
  </si>
  <si>
    <t>Some thoughts and notes about citations and data from #scio11 (new blog post) http://bit.ly/fvRDvx</t>
  </si>
  <si>
    <t>@boraz Just had to say that #scio11 looked awesome (at least from these virtual eyes).  Will have to really try to make it next year!</t>
  </si>
  <si>
    <t>RT @ISSWave: Thanks, Danielle! ^kej RT @DNLee5: okay #BWB you gotta check out ISSWave.org join the big wave @ISSwave #scio11 #scienceoutreach</t>
  </si>
  <si>
    <t>RT @PHLane @scicurious My fav from #scio11 : Never come home over fucked and under fed. Dating advice from...MY Grandma! LOL</t>
  </si>
  <si>
    <t>RT @smartleydunn: RT @BoraZ: 1 of the things that makes #scio11 gr8 is rockin' wifi! w/out a glitch or slowdown, huge thx 2 Joe &amp; his crew at @SignalShare</t>
  </si>
  <si>
    <t>RT @alicebell: #scio11 @David_Dobbs: "science is trapped in the model of the paper". Journals were set up to free science, now we must free it from them?</t>
  </si>
  <si>
    <t>RT @seelix: This. +1 RT @edyong209: #scio11 - a parallel universe, much like this one in many ways, except all conversations are interesting...</t>
  </si>
  <si>
    <t>Bye bye #scio11 you were awesome</t>
  </si>
  <si>
    <t>@jgold85 @scio11 @SignalShare  #scio11 Can those poor souls who missed the fun get to see archives of the video streaming?</t>
  </si>
  <si>
    <t>Pretty pleeaase! RT @Epigenetique @jgold85 @scio11 @SignalShare #scio11 Can the poor souls who missed it get archives of the video stream?</t>
  </si>
  <si>
    <t>RT @mistersugar: Your #scio11 feedback, please: http://scienceonline2011.com/feedback/</t>
  </si>
  <si>
    <t>RT @j_timmer: Naomi Oreskes quoted by @docfreeride - either science is wrong, or the American way of life is bad for ourselves and other people. #scio11</t>
  </si>
  <si>
    <t>via @BoraZ, links at http://bit.ly/a04CRS - pics, vids, etc - for just concluded Science Online conference in NC #scio11</t>
  </si>
  <si>
    <t>RT @CaptainSkellett: Can someone send me a link to a blog post / recording of the blogs &gt; books session on #scio11? Tweet 'em if you've got 'em!</t>
  </si>
  <si>
    <t>Can someone send me a link to a blog post / recording of the blogs &gt; books session on #scio11? Tweet 'em if you've got 'em!</t>
  </si>
  <si>
    <t>RT @captainskellett: Can someone send me a link to a blog post / recording of the blogs &gt; books session on #scio11? Tweet 'em if you've...</t>
  </si>
  <si>
    <t>RT @HASTACscholars: Tons of posts and videos after a big Science Online conference. see more here: http://bit.ly/a04CRS #scio11</t>
  </si>
  <si>
    <t>Tons of posts and videos after a big Science Online conference. see more here: http://bit.ly/a04CRS #scio11</t>
  </si>
  <si>
    <t>@tvjrennie Hotel clerk says he found your pants behind the dumpster. They're billing you for the missing lampshades. #scio11</t>
  </si>
  <si>
    <t>Wincing as I wonder which of many people at #scio11 I've failed to thank I'll *most* regret. Everyone I didn't thank: thank you!</t>
  </si>
  <si>
    <t>RT @jackiefloyd: @scottros thank you for the free copies of Say Everything. i can't wait to read mine. #scio11</t>
  </si>
  <si>
    <t>@scottros thank you for the free copies of Say Everything. i can't wait to read mine. #scio11</t>
  </si>
  <si>
    <t>RT @stevesilberman: Shorter #scio11: WOW. (Thank y'all.)</t>
  </si>
  <si>
    <t>RT @davemosher: Took #scio11 survey and suggested @mattdanzico lead a session for #scio12. Check out his amazing project: http://www.thetimehack.com/</t>
  </si>
  <si>
    <t>I note this includes those who "attended" from afar ;-) @BoraZ Your #scio11 feedback, please: http://scienceonline2011.com/feedback/</t>
  </si>
  <si>
    <t>Schrodinger's Cat walks into a bar. And doesn't.
(via @ivanoransky at #scio11) Brian Malow (@sciencecomedian) RT @astroengine</t>
  </si>
  <si>
    <t>@ajebsary That would have been the first thing I did on getting to #scio11, hugging @BoraZ</t>
  </si>
  <si>
    <t>RT @edyong209: . @kateclancy Most ppl don't understand about female biology e.g. how menstrual cycles work, although everyone has an opinion on it #scio11</t>
  </si>
  <si>
    <t>Shopping with my #scio11 swag bag: http://yfrog.com/h397jkuj</t>
  </si>
  <si>
    <t>Epigenetique: @jgold85 @scio11 @SignalShare  #scio11 Can those poor souls who missed the fun get to see archives... http://bit.ly/dMWaSw</t>
  </si>
  <si>
    <t>@WhySharksMatter I'm not a #scio11 person, but I'd love to go on the shark boat!</t>
  </si>
  <si>
    <t>@alicebell on her #scio11 panel on science, social boundaries, and the place of bloggers in scientific discourse: http://t.co/JHX7nF6</t>
  </si>
  <si>
    <t>Free books??!!! RT @JBYoder: In life after #scio11, all my explanations about what a great conference it was will start with FREE BOOKS.</t>
  </si>
  <si>
    <t>RT @carlacasilli: Free books??!!! RT @JBYoder: In life after #scio11, all my explanations about what a great conference it was will start with FREE BOOKS.</t>
  </si>
  <si>
    <t>Crème de la crème RT @PMJaniszewski: #PLos bloggers at #scio11 -&gt; @EmilyAnthes @davidkroll @bmossop @tvjrennie @stevesilberman @MishaAngrist</t>
  </si>
  <si>
    <t>Shame on me for forgetting @mfenner and @PLoSSara #scio11</t>
  </si>
  <si>
    <t>@jgold85 likewise, Jason.  Hopefully we'll have more in-person meetups soon! #scio11</t>
  </si>
  <si>
    <t>Kate FTW!!! RT @KateClancy: Shopping with my #scio11 swag bag: http://yfrog.com/h397jkuj</t>
  </si>
  <si>
    <t>As science bloggers, who are we really writing for? http://bit.ly/hf6961 #scio11</t>
  </si>
  <si>
    <t>My interview with @mtdukes for the Charlotte Observer on science blogging &amp; increasing science literacy: http://bit.ly/gAD8KF  #scio11 #SoB</t>
  </si>
  <si>
    <t>RT @nutrigenomics: Crème de la crème RT @PMJaniszewski: #PLos bloggers at #scio11 -&gt; @EmilyAnthes (cont) http://tl.gd/86s5fb</t>
  </si>
  <si>
    <t>Thanks all, esp @BoraZ &amp; @mistersugar, for a fab #scio11. *Love* how this con energizes &amp; excites me every year!!</t>
  </si>
  <si>
    <t>@ksablan Great! Just wrapped #scio11 conference (check out tag...u might dig a lot of this). Work is great too. How's OCR?</t>
  </si>
  <si>
    <t>RT @ChrisMooney_: "The Irrationality Vaccine": New POI episode with #scio11 participant @sethmnookin http://shar.es/XSJIt  #StopAVN #vaxfax</t>
  </si>
  <si>
    <t>Also: R2D2 remote controlled units malfunctioned early on (via Wookiepedia) @bmossop @carlzimmer #scio11 http://ht.ly/3FeqS</t>
  </si>
  <si>
    <t>@BoraZ do you think someone from your team could gather all blogposts on #scio11 in one place? :)</t>
  </si>
  <si>
    <t>RT @edyong209: She's v. fast. RT: @KateClancy: Highlight of airport wait: watching @edyong209 chase my daughter around a giant circle of #scio11 attendees.</t>
  </si>
  <si>
    <t>@rpg7twit @edyong209 Could be worse, you could be suffering from not-going-to #scio11 blues, plus lack of sleep/coffee...</t>
  </si>
  <si>
    <t>RT @mfenner: Just announced: Science Online London Conference 2011 to take place Sep 2-3 at British Library #scio11 #solo11</t>
  </si>
  <si>
    <t>Met @plosblogs friends @tvjrennie @emilyanthes @davidkroll @bmossop @PLoSSara @stevesilberman @mishaangrist, missed @PMJaniszewski #scio11</t>
  </si>
  <si>
    <t>That's a lot! RT @sciencebase: Almost 2000 science writers on Facebook - http://j.mp/fik34E #scicomms #scio11</t>
  </si>
  <si>
    <t>Almost 2000 science writers on Facebook - http://j.mp/fik34E #scicomms #scio11</t>
  </si>
  <si>
    <t>RT @sciencebase: Almost 2000 science writers on Facebook - http://j.mp/fik34E #scicomms #scio11</t>
  </si>
  <si>
    <t>RT @LouWoodley: Mark your calendars: Science Online London, Sept 2-3, British Library. Organisers+info: @LouWoodley @mfenner @kaythaney  #solo11 #scio11</t>
  </si>
  <si>
    <t>You know what they say about flattery... RT @blakestacey: Use Faculty of 1000 as model for scienceseeker.org review process? #scio11 ^rpg</t>
  </si>
  <si>
    <t>Survived flight back from #scio11. Waiting for bag to come around on the bag-turny-thing. $4point5hrssleep</t>
  </si>
  <si>
    <t>@NerdyChristie @seelix @loveofscience Thanks for yesterday's dinner company and extending #scio11 for a few hours! Have a good trip home!</t>
  </si>
  <si>
    <t>RT @andreakuszewski: The first #scio11 scandal. RT @seelix: @AndreaKuszewski ah, it's always classy to have your pants mailed to you after a conference. ;)</t>
  </si>
  <si>
    <t>75% from @boraz ;) RT @scio11: In the last 7 days, 8722 #scio11 tweets from 1141 contributors at an avg of 1246 per day http://ow.ly/3F5sg</t>
  </si>
  <si>
    <t>RT @kejames: @ukrc We at #scio11 have discovered the female David Attenborough and her name is Meg Lowman! http://www.canopymeg.com/</t>
  </si>
  <si>
    <t>RT @UKRC: RT @kejames: @ukrc We at #scio11 have discovered the female David Attenborough and her name is Meg Lowman! http://www.canopymeg.com/</t>
  </si>
  <si>
    <t>So proud of my wife @ktraphagen 's contributions to the success of #scio11 this past weekend. #fb</t>
  </si>
  <si>
    <t>RT @scicurious: My fav #scio11 Quote: "Now the party don't start 'til Sci walk in..." heh. :)</t>
  </si>
  <si>
    <t>RT @mistersugar: RT @SignalShare: #scio11 quick stats 1475 views  545 users 333  devices on Wi-Fi 58 GB of data on the network in 2days now that's ONLINE!</t>
  </si>
  <si>
    <t>@NerdyChristie Thank you for RTing a lot of the #scio11 tweets. Helped me keep track of the best bits!</t>
  </si>
  <si>
    <t>RT @edyong209: Lemurs ahoy! Photos from Duke Lemur Centre http://bit.ly/fQVIsQ #scio11 cc @_colins_ @jgold85 @seelix @laelaps</t>
  </si>
  <si>
    <t>RT @Comprendia: Idea: start a scienceonline goodreads group (virtual book club) to discuss the great books we got at #scio11 ?</t>
  </si>
  <si>
    <t>RT @ivanoransky: RT for am: Salon retracts 2005 Robert F. Kennedy Jr. piece on alleged autism-vaccine link http://bit.ly/hEJgO2 #scio11</t>
  </si>
  <si>
    <t>RT @marynmck: Bravo. RT @ivanoransky: Salon retracts 2005 Robert F. Kennedy Jr. piece on alleged autism-vaccine link http://bit.ly/hEJgO2 #scio11</t>
  </si>
  <si>
    <t>+1 RT @PHLane: Exactly this. RT @scicurious: It is possible to have a hangover from overdosing on AWESOME? #scio11</t>
  </si>
  <si>
    <t>Thank you so much to @tvjrennie @stevesilberman and everyone for the #scio11 shout outs - completely my loss for missing out. Next time!</t>
  </si>
  <si>
    <t>@laelaps  video of your reading at Casbah http://youtu.be/WLaco_v5i6A #scio11</t>
  </si>
  <si>
    <t>RT @andreakuszewski2011I started that hashtag!! (^^) RT @LouFCD: There was a hashtag for that at #scio11??? Well, I'm not shy, #ihugg...</t>
  </si>
  <si>
    <t>whew! I think that's the last of them! Snapshots from #scio11 all uploaded! http://www.flickr.com/photos/loufcd/sets/72157625706428431/</t>
  </si>
  <si>
    <t>The digital toolbox: what's needed? For improved access, use of scientific data @kaythaney:  #scio11 http://slidesha.re/gGx6Or</t>
  </si>
  <si>
    <t>RT @blefurgy: The digital toolbox: what's needed? For improved access, use of scientific data @kaythaney:  #scio11 http://slidesha.re/gGx6Or</t>
  </si>
  <si>
    <t>http://bit.ly/hYpHho  Scientific American blog post about 5th annual Science Online Conference #scio11 by @robinlloyd99</t>
  </si>
  <si>
    <t>Nice round-up by @edyong209 on why science bloggers gathered at #scio11 this weekend in North Carolina http://bit.ly/hTRMkZ</t>
  </si>
  <si>
    <t>RT @edyong209: Good write-up of #scio11 discussions on journo standards and bullshit filters, by @robinlloyd for @sciam http://me.lt/6Amb</t>
  </si>
  <si>
    <t>RT @mistersugar: Duke University has new job for social media pro. See http://zuiker.com/z/y &amp; contact me directly if you are interested. #scio11 #sitt</t>
  </si>
  <si>
    <t>RT @edyong209: Good write-up of #scio11 discussions on journo standards and bullshit filters, by @RobinLloyd for @sciam http://me.lt/6Amb</t>
  </si>
  <si>
    <t>@edyong209 just stitch your 785236 tweets from #scio11 together and blog that!</t>
  </si>
  <si>
    <t>RT @ivanoransky: Includes my tips RT @robinlloyd99: How to beat back bunk was one of the themes at #scio11 this weekend http://bit.ly/hnGPTa</t>
  </si>
  <si>
    <t>I hate Ed for being this awesome jet-lagged! &lt;3 RT @edyong209: Some scattered jet-lagged thoughts on #scio11. http://bit.ly/hTRMkZ</t>
  </si>
  <si>
    <t>RT @edyong209: [Fixed tag] Good write-up of #scio11 discussions on journo standards and bullshit filters, by @robinlloyd99 for @sciam http://me.lt/6Amb</t>
  </si>
  <si>
    <t>RT @robinlloyd99: How to beat back bunk was one of the themes at #scio11 this weekend http://bit.ly/hnGPTa</t>
  </si>
  <si>
    <t>RT @robinlloyd99: Nice round-up by @edyong209 on why science bloggers gathered at #scio11 this weekend in North Carolina http://bit.ly/hTRMkZ</t>
  </si>
  <si>
    <t>RT @BoraZ: RT @edyong209: Good write-up of #scio11 discussions on journo standards and bullshit filters, by @robinlloyd99 for @sciam http://me.lt/6Amb</t>
  </si>
  <si>
    <t>RT @andreakuszewski I think @ChrisMooney_ wins the award for best newly coined term at #scio11, Deadly Ninjas of Science Communication.</t>
  </si>
  <si>
    <t>RT @matthiasfromm: Here you can find the compiled list of ScienceOnline2011 coverage (blogs, media, etc.) &gt; http://bit.ly/hwVUtM #scio11</t>
  </si>
  <si>
    <t>@scienceblogging Will you publish the videos from #scio11 somewhere? I'm actually looking for the Stemwedel/Andrews-Polymenis presentation.</t>
  </si>
  <si>
    <t>Gotta love the science geeks. RT @BoraZ: RT @kellyraechi: Bumper sticker spotted at #scio11: "honk if you understand punctuated equilibrium"</t>
  </si>
  <si>
    <t>@BoraZ I have only made it as far as Chicago. Its snowing here. #scio11</t>
  </si>
  <si>
    <t>RT @edyong209: I swear I've forgotten to do something while at #scio11 but I can't work out wha... OH CRAP I HAVE A BLOG!</t>
  </si>
  <si>
    <t>Best SciCom hashtag #scio11 :ScienceOnline2011 Here compiled list of coverage (blogs, media, etc.) http://bit.ly/hwVUtM via @matthiasfromm</t>
  </si>
  <si>
    <t>RT @matthiasfromm: Here you can find the compiled list of ScienceOnline2011 coverage (blogs, media, etc.) &gt; http://bit.ly/hwVUtM #scio11 #sciencecommunication</t>
  </si>
  <si>
    <t>stats RT @scio11: In the last 7 days, 8,722 #scio11 tweets from 1,141 and avg of 1,246 tweets per day, 67% are mentions http://ow.ly/3F5sg</t>
  </si>
  <si>
    <t>RT @davidkroll: Fabulous pic of @PloSBlogs @stevesilberman and @bmossop by @davemosher and his Nikon D700 http://flic.kr/p/9aRkR6 #scio11</t>
  </si>
  <si>
    <t>RT @davidkroll One of the most underappreciated sciradio pgms, Radio In Vivo w @bkthrough celebrates 5 yrs! http://bit.ly/dV6hm9 #scio11</t>
  </si>
  <si>
    <t>@saswanson: @tamfecit blogged about Krulwich's talk http://bit.ly/eTkWBI #scio11</t>
  </si>
  <si>
    <t>Insanely jealous of folks who attended #scio11. Anyone blog about Robert Krulwich keynote (or record it)? Love that guy.</t>
  </si>
  <si>
    <t>Giving blood! Which is made more interesting since I started @history_geek's fascinating book Blood Work last night #scio11</t>
  </si>
  <si>
    <t>@kzelnio Sounds like your wife grabbed all of the good #scio11 swag.  Did she search your bags when at the door?!  :)</t>
  </si>
  <si>
    <t>@mistersugar I took my #scio11 bag to the grocery store last night. Win! No photographic evidence, tho.</t>
  </si>
  <si>
    <t>RT @carlzimmer: For the morning crowd: The Future of Books. (Please add your own crystal-ball-gazing in the comments.) http://bit.ly/eLlOx8 #scio11</t>
  </si>
  <si>
    <t>Smart stuff RT @carlzimmer: The Future of Books. (Please add your own crystal-ball-gazing in the comments.) http://bit.ly/eLlOx8 #scio11</t>
  </si>
  <si>
    <t>RT @kzelnio: RT @Dr_Bik 52% of americans get a failing grade on climate science literacy. #climategate #scio11</t>
  </si>
  <si>
    <t>Just wanted to thank everyone I met at #scio11 for making my first conference so EPIC! Will definitely be back next year!</t>
  </si>
  <si>
    <t>9,000+ tweets, 450 from @BoraZ, &gt;1,200/day, &gt;1,100 contributors - #scio11 recorded by wthashtag http://wthashtag.com/Scio11</t>
  </si>
  <si>
    <t>@stevesilberman Easier to get to Europe from East Coast then across US these days! Sorry to hear. #scio11</t>
  </si>
  <si>
    <t>@science3point0 Call 4 #scio11 folk who know a bit about mediawiki to help develop figshare.com - For some backgrd : http://bit.ly/dQd5nB</t>
  </si>
  <si>
    <t>@LouWoodley Im sat in the hotel bar on my own what else am I going to do?They didnt appreciate me starting a party in 425 last night #scio11</t>
  </si>
  <si>
    <t>Just deleted an adverb - heard @edyong209 in my head. Ahhh #scio11</t>
  </si>
  <si>
    <t>Swimmingly RT @edyong209 It's woooorking... ;-) RT @mclott: Just deleted an adverb - heard @edyong209 in my head. Ahhh #scio11</t>
  </si>
  <si>
    <t>RT @EmilyAnthes As science bloggers, who are we really writing for? http://bit.ly/hf6961 #scio11</t>
  </si>
  <si>
    <t>RT @kaythaney: guiding discussion slides from saturday's #scio11 session on digital tools for better science are now up. http://slidesha.re/gGx6Or</t>
  </si>
  <si>
    <t>@edyong209's #scio11 wrap nicely summarizes the conference. Plus, look at the list of thank-yous! A real gentleman. http://bit.ly/eAhsz9</t>
  </si>
  <si>
    <t>Feedback form for your #scio11 thoughts &amp; suggestions is live at http://scienceonline2011.com/feedback/</t>
  </si>
  <si>
    <t>The @FlyingTrilobite lists 5 steps to proper image use on blogs - a #scio11 tutorial http://bit.ly/e1fFGA (via @BoraZ)</t>
  </si>
  <si>
    <t>RT @JoMCParkLib: The @FlyingTrilobite lists 5 steps to proper image use on blogs - a #scio11 tutorial http://bit.ly/e1fFGA (via @BoraZ)</t>
  </si>
  <si>
    <t>@PHLane It was great to finally meet you too! Glad the branding session was recorded as there were many good resources mentioned. #scio11</t>
  </si>
  <si>
    <t>RT @sciencegoddess: Help #scio11 people! Brain fail. Who sat next to me at dinner? A gal from Chicago with an org that helps at risk kids engage in science.</t>
  </si>
  <si>
    <t>@dawnacrawford where is blinky?
http://tinyurl.com/4fp3t8c
#scio11</t>
  </si>
  <si>
    <t>Me pergunto isso sempre RT @EmilyAnthes: As science bloggers, who are we really writing for? http://bit.ly/hf6961 #scio11</t>
  </si>
  <si>
    <t>RT @Rafael_RNAm: Me pergunto isso sempre RT @EmilyAnthes: As science bloggers, who are we really writing for? http://bit.ly/hf6961 #scio11</t>
  </si>
  <si>
    <t>We're back in NYC! Thanks again everyone for treating my students so wonderfully! YOU have made a huge impact on their lives #scio11</t>
  </si>
  <si>
    <t>@mcshanahan i said i had thought "backtweets" was a springsteen song. actually, that IS a pretty good pun. great meeting you #scio11.</t>
  </si>
  <si>
    <t>@anthinpractice Meant to catch you at #scio11 to say I liked your elevator etiquette piece. Fondly reminded me of assign from qual methods.</t>
  </si>
  <si>
    <t>How many from @pervwank? RT @gfry #SCIO11 Stats: 8683 tweets; 5539 original tweets; 3144 RTs for an impressive 1.74 ORT ratio (Original/RT)</t>
  </si>
  <si>
    <t>@drisis Lunch meeting. But will tell you in couple of hours. More stats coming up #SCIO11</t>
  </si>
  <si>
    <t>RT @davidkroll: One of the most underappreciated sciradio pgms, Radio In Vivo w @bkthrough (Ernie Hood), celebrates 5 yrs! http://bit.ly/dV6hm9 #scio11</t>
  </si>
  <si>
    <t>RT @gfry: #SCIO11 Stats at 12:30 01/17/2011: 8683 tweets; 5539 original tweets; 3144 RTs for an impressive 1.74 ORT ratio (Original/RT)</t>
  </si>
  <si>
    <t>RT @andreakuszewski: What was your " #scio11 moment"? Use hashtag #scio11mo &amp; let us know! I will be collecting these &amp; writing a post about it.</t>
  </si>
  <si>
    <t>Agree! RT @sciencegoddess @DianeAKelly I just thought you were one of the most bubbly and charming people there at #scio11 Glad to meet you!</t>
  </si>
  <si>
    <t>#scio11: "4 days in a mental endurance event set in a parallel universe similar to this one, except all convos are interesting." @edyong209</t>
  </si>
  <si>
    <t>Now Hear This: Death Song of an Iceberg (The haunting last sounds of B-15A): http://ow.ly/3Fec0 #scio11 #scienceblogging #acoustics @boraz</t>
  </si>
  <si>
    <t>RT @LouFCD: whew! I think that's the last of them! Snapshots from #scio11 all uploaded! http://www.flickr.com/photos/loufcd/sets/72157625706428431/</t>
  </si>
  <si>
    <t>RT @BoraZ: Make sure Marriott reimbursed you for wifi at #scio11 - it was supposed to be free!</t>
  </si>
  <si>
    <t>Is sciblogging just a big echo chamber? Excellent q, by @EmilyAnthes http://bit.ly/hf6961 #scio11</t>
  </si>
  <si>
    <t>RT @edyong209: At #scio11, @russellcris told me @CBrainard is just 31. Always imagined him + Charlie Petit as immortally old, poss like Eye of Sauron</t>
  </si>
  <si>
    <t>RT @informalscience: RT @whysharksmatter: #Scio11 270 million people worldwide visit science centers/museums each year- informal science education</t>
  </si>
  <si>
    <t>RT @whysharksmatter: #Scio11 270 million people worldwide visit science centers/museums each year- informal science education</t>
  </si>
  <si>
    <t>RT @TomLevenson: RT @CBrainard: RT @ivanoransky: Salon retracts 2005 Robert F. Kennedy Jr. piece on alleged autism-vaccine link http://bit.ly/hEJgO2 #scio11</t>
  </si>
  <si>
    <t>+1 RT @history_geek @BoraZ @comprendia Awesome idea on #scio11 bookclub.One book a month? With a book club meeting on Skype?</t>
  </si>
  <si>
    <t>Liked "RT @AndreaKuszewski: What was your " #scio11 moment"? Use hashtag #scio11mo &amp; let us know! I will be..." http://ff.im/wATie</t>
  </si>
  <si>
    <t>Agreed. RT @bmossop: Gr8 Q: How can we avoid the sciblogging echo chamber? @EmilyAnthes http://bit.ly/hf6961 #scio11</t>
  </si>
  <si>
    <t>RT @biolotrix: Agreed. RT @bmossop: Gr8 Q: How can we avoid the sciblogging echo chamber? @EmilyAnthes http://bit.ly/hf6961 #scio11</t>
  </si>
  <si>
    <t>Hey  #scio11 peeps.  Where can I go online to see photos from the event?</t>
  </si>
  <si>
    <t>RT @drskyskull: Missing making a spectacle of myself at #scio11: may go rant about science on a downtown street corner for a while.</t>
  </si>
  <si>
    <t>RT @jgold85: 5 steps to proper image use on blogs - a #scio11 tutorial http://bit.ly/hZ0xll by @flyingtrilobite</t>
  </si>
  <si>
    <t>RT @ajebsary: Posted the #ArsenicLife Blues blog post on #scio11 wiki - looking forward to seeing more blog posts unveiled http://j.mp/gHy41s</t>
  </si>
  <si>
    <t>@neillosin Great meeting you at #scio11. Look forward to seeing at the next Imagine Science Film Fest! http://bit.ly/e8WNxh</t>
  </si>
  <si>
    <t>Looking through #Scio11 swag... a cool idea, but a golden opportunity missed to call this stuff "KirshenBalm" http://twitpic.com/3qyedk</t>
  </si>
  <si>
    <t>2nded!//RT @ajebsary: #Scio11 #openmic so fun! Next year @davidkroll+@kzelnio guitar, @sheril_ drums, @artfulaction bass, me sax+harp</t>
  </si>
  <si>
    <t>Love the SoK chapsticks!  http://yfrog.com/h3emvfpj Will be giving these away. Thx to @ktraphagen for all of the amazing work at #scio11</t>
  </si>
  <si>
    <t>RT @edyong209: Internet has been won RT @neillosin:  #Scio11 swag... a golden opportunity missed to call this stuff "KirshenBalm" http://twitpic.com/3qyedk</t>
  </si>
  <si>
    <t>RT @TomLevenson: RT @virginiahughes: RT @ johnpavlus: Is sciblogging just a big echo chamber? by @EmilyAnthes http://bit.ly/hf6961 #scio11. In part, IMHO.</t>
  </si>
  <si>
    <t>was great session @flyingtrilobite, learned a lot! RT jgold85: 
5 steps to proper image use on blogs-a #scio11 tutorial http://bit.ly/hZ0xll</t>
  </si>
  <si>
    <t>My interview with @PMJaniszewski on increasing science literacy and combating diet myths. http://bit.ly/gAD8KF #scio11</t>
  </si>
  <si>
    <t>Did you miss Science Online? Great write up on @sciam by @robinlloyd99 http://bit.ly/hYpHho #scio11 #meded</t>
  </si>
  <si>
    <t>RT @edyong209: Heaven forbid that a hashtag should contain light-hearted, overlapping tweets from attendees. 1st comment of http://bit.ly/hf6961 #scio11</t>
  </si>
  <si>
    <t>RT @kzelnio: @DNLee5 "cemeteries are great natural refuges for nature, low impact environments" #techwild #scio11</t>
  </si>
  <si>
    <t>RT @highlyanne: Idea for session next year: enviro science in the city? #scio11 #techwild @dnlee5 others?</t>
  </si>
  <si>
    <t>Many Many Thanks to my fantastic co-panelists @Sheril_ @KateClancy @sciencegoddess and a wonderful audience at #scio11. Great discussion!</t>
  </si>
  <si>
    <t>@BoraZ No, just that there's nary a clear photo of you from #scio11 :)</t>
  </si>
  <si>
    <t>RT @mistersugar: Listening to BBC Radio One so I can pretend I'm still at #scio11 listening to @edyong209</t>
  </si>
  <si>
    <t>@AndreaKuszewski Need line graphs of caffeinated drinks vs alcoholic drinks for each hour of the weekend. Could see the conf rhythm. #scio11</t>
  </si>
  <si>
    <t>RT @sciencegoddess: Stanford Researchers Develop Video Games That Let You Interact With Bacteria: http://bit.ly/hUDls9 via @MedGadget  NOT  #scio11 :)</t>
  </si>
  <si>
    <t>Does anyone have an idea when the #scio11 video streams from Saturday will be available online? @scienceblogging</t>
  </si>
  <si>
    <t>@DNLee5: Then you would LOVE our Light in Winter festival in Ithaca: Sci/Dancing/Music &amp; More! Come visit! http://lightinwinter.com/ #scio11</t>
  </si>
  <si>
    <t>Sitting at the airport. Feels like the party is over:-( Much love to all the great ppl I met! #scio11</t>
  </si>
  <si>
    <t>@ScientistMags Check out 1st comment of http://bit.ly/hf6961 #scio11</t>
  </si>
  <si>
    <t>try BennyHill tapes; much more fun RT @mistersugar: Listening to BBC Radio One so I can pretend I'm still at #scio11 listening to @edyong209</t>
  </si>
  <si>
    <t>Can just anyone write about science??? Science in Translation:  Online and Offline http://t.co/x8262YB #scio11</t>
  </si>
  <si>
    <t>had a lovely lunch with @quinoat at @elmosdiner, extending the life of #scio11.</t>
  </si>
  <si>
    <t>Scattered reflections on Science Online 2011 (#scio11) http://bit.ly/hOgOho</t>
  </si>
  <si>
    <t>Thanks and hello to all the new #scio11 followers!</t>
  </si>
  <si>
    <t>Liked "Need a place to put your biology data? Use the Dryad system, #scio11 http://datadryad.org" http://ff.im/wzPQk</t>
  </si>
  <si>
    <t>Scattered reflections on Science Online 2011 (#scio11) | Not Exactly Rocket Science http://dlvr.it/DWM9M</t>
  </si>
  <si>
    <t>Oh, um, I was telling someone at #scio11 about #MachineOfDeath. If it was you, click this link -&gt; http://bit.ly/fesXUe #linksfromscio11</t>
  </si>
  <si>
    <t>Suddenly, Facebook with my real life friends seems much less interesting. #scio11</t>
  </si>
  <si>
    <t>Wow, my tweetdeck looks so much more interesting after #scio11 and tweeting from the Archers of Loaf reunion.</t>
  </si>
  <si>
    <t>#scio11 - wish I went.  RT @sciam: Science bloggers gather to wrestle down myths about research and themselves http://bit.ly/hnGPTa</t>
  </si>
  <si>
    <t>when's somebody going to put together a master list of #scio11 photo albums?</t>
  </si>
  <si>
    <t>Scattered reflections on Science Online 2011 (#scio11) | Not Exactly Rocket Science | Discover Magazine: http://t.co/RM6Cqza</t>
  </si>
  <si>
    <t>Got my notes from the #scio11 conference sessions into MemexPlex http://goo.gl/4xHND and discovered three new software bugs in the process.</t>
  </si>
  <si>
    <t>Peeling self away @ RT@davidkroll: @ravenkathleen Benefit of Tweetdeck heating my Mac to 160F: Have to close it &amp; work w/o distract #scio11</t>
  </si>
  <si>
    <t>RT @CameronNeylon: It's back down to rewards for actually having your research outputs _used_. That will get us to more efficient/more open science #scio11</t>
  </si>
  <si>
    <t>Back home from #scio11 , halfway through six inches of snow.</t>
  </si>
  <si>
    <t>Scattered reflections on Science Online 2011 (#scio11) http://ow.ly/1aU5SR</t>
  </si>
  <si>
    <t>Damn you #scio11 The world needs those bloggers back!</t>
  </si>
  <si>
    <t>Scattered reflections on Science Online 2011 (#scio11) http://t.co/AM25Z8G -&gt; It would be nice to come next year</t>
  </si>
  <si>
    <t>Scattered reflections on Science Online 2011 (#scio11) | Not Exactly Rocket Science http://goo.gl/fb/TCesL</t>
  </si>
  <si>
    <t>Scattered reflections on Science Online 2011 (#scio11) | Not Exactly Rocket Science http://sockroll.com/cpkgrd</t>
  </si>
  <si>
    <t>Too quiet at Sigma Xi after #scio11. Thank you Bora and Anton for an another invigorating brainfest. (And, of course, for the yummy beer...)</t>
  </si>
  <si>
    <t>Awesome! “@BoraZ: RT @kellyraechi: Bumper sticker spotted in the parking lot at #scio11: "honk if you understand punctuated equilibrium"”</t>
  </si>
  <si>
    <t>Touchdown: A blog post about ScienceOnline 2011 http://bit.ly/eNq5iz #scio11 #NatNet</t>
  </si>
  <si>
    <t>Science! #scio11 RT @GregoryNg: How was your weekend? Describe it in 1 word. #1WordWeekend</t>
  </si>
  <si>
    <t>That was a brutally boring 9.5 hr drive home! Thanks everyone for an amazing #scio11</t>
  </si>
  <si>
    <t>Scattered reflections on Science Online 2011 (#scio11): ScienceOnline 2011 is over and the daze of normality res... http://bit.ly/gxrISI</t>
  </si>
  <si>
    <t>Missed the Jan15 deadline to be an evolution journalist-in-residence? 2 deadlines/yr; next deadline July10 http://bit.ly/fEDZzt #scio11</t>
  </si>
  <si>
    <t>Seeing all the tweets abt how tired #scio11 conf attendees are @ work today... ought 2 do a survey on how attendance affects work output.</t>
  </si>
  <si>
    <t>Scattered reflections on Science Online 2011 (#scio11) | Not Exactly Rocket Science: ScienceOnline 2011 is over ... http://bit.ly/fe7qsL</t>
  </si>
  <si>
    <t>Scattered reflections on Science Online 2011 (#scio11) | Not Exactly Rocket Science: 
ScienceOnline 2011 is over... http://bit.ly/fe7qsL</t>
  </si>
  <si>
    <t>DISC- Scattered reflections on Science Online 2011 (#scio11) | Not Exactly Rocket Science: 
ScienceOnline 2011 i... http://bit.ly/fe7qsL</t>
  </si>
  <si>
    <t>#Not_Rocket_Science Scattered reflections on Science Online 2011 (#scio11): 
ScienceOnline 2011 is over and the ... http://bit.ly/gSaf3J</t>
  </si>
  <si>
    <t>The Tiki Bears capture Lucy, and the #scio11 minicomic. Includes bonus panel just for @OccamT http://bit.ly/euPq7l</t>
  </si>
  <si>
    <t>I don't know if you could publish the first sentence in the UK. Scio11 at SciAm: http://me.lt/6Amb</t>
  </si>
  <si>
    <t>Is there a #scio11 twitter list somewhere?</t>
  </si>
  <si>
    <t>I know, a rough transition from #scio11 to #beyondthepdf .  You'll have put up with 75 &amp; sunny (ugh!).  Welcome to my city, SD!</t>
  </si>
  <si>
    <t>Liked "If you don't want to miss registration for #scio12, sign up on the #scio11 mailing list: http://bit.ly/e66BUo" http://ff.im/wA8Fu</t>
  </si>
  <si>
    <t>When will #scio11 video archives be available? I'd love to watch and catch up on what I misssed.</t>
  </si>
  <si>
    <t>@wpvibe WHY? #scio11</t>
  </si>
  <si>
    <t>Liked "Need a place to put your biology data? Use the Dryad system, #scio11 http://datadryad.org" http://ff.im/-wzPQk</t>
  </si>
  <si>
    <t>I'm expecting a drastically reduced twitter feed today now that #scio11 is over. Shame as this wknd proved the most interesting feed in ages</t>
  </si>
  <si>
    <t>5 steps to proper image use on blogs - a #scio11 tutorial http://bit.ly/hZ0xll</t>
  </si>
  <si>
    <t>scio11: ebooks and the science community | Christina's LIS Rant: cz: ebooks have been discussed for a long time ... http://bit.ly/i619mV</t>
  </si>
  <si>
    <t>#scio11 sounds  like it was "heaven."  Art/neuroscience bloggers please ping me. Looking 4 bloggers &amp; project developers.  Xie xie ni</t>
  </si>
  <si>
    <t>I'm writing science poems this month (various traditional forms) in honor of #scio11 Jan. 17 installment http://bit.ly/dPbKql @wired #MLK</t>
  </si>
  <si>
    <t>All the damn #scio11 tweets make me wish I had unfollowed people before this started. #tweetvolumeoverload #jealous #pathetic</t>
  </si>
  <si>
    <t>@skry another one to live vicariously: #scio11</t>
  </si>
  <si>
    <t>The @wiredscience/@wiredsciblogs team at #scio11 http://flic.kr/p/9aRkmX =)</t>
  </si>
  <si>
    <t>✓ scio11: ebooks and the science community | Christina's LIS Rant  http://bit.ly/h2k7ya</t>
  </si>
  <si>
    <t>RT @EPAresearch: EPA's CompTox center is also making toxicity data available (w/ open databases)  more info http://bit.ly/gzGNfo #scio11</t>
  </si>
  <si>
    <t>scio11: ebooks and the science community | Christina's LIS Rant: cz: ebooks have been discussed for a long time ... http://bit.ly/f7r1xR</t>
  </si>
  <si>
    <t>Liked "Antony Williams, Jean-Claude Bradley, Carl Boettiger at #scio11 Open Notebook Science session. They rock!" [pic] http://ff.im/wz6Q3</t>
  </si>
  <si>
    <t>at #scio11, people *knew* me. Weird. Apparently I have quite the reputation for being the sweetest, kindest, gentlest commenter. awww</t>
  </si>
  <si>
    <t>“@jackiefloyd: be sure to download the EarthObserver app for iPad &amp; iPhone/iPod Touch while it's free #scio11 http://bit.ly/dOEgSs”</t>
  </si>
  <si>
    <t>Well, my work is done here. Packing up my socks and heading home. #scio11</t>
  </si>
  <si>
    <t>From #scio11 to #GoldenGlobes in one day. Well, the latter not so much in person, but still, what a weekend.</t>
  </si>
  <si>
    <t>Finally boarding last flight home from #scio11 - thinking over an amazing few days. You lot impressed, inspired, and delighted me</t>
  </si>
  <si>
    <t>"A neutrino walks into a bar. Bartender: "We don't serve your kind." Neutrino: "I'm just passing through."'- @sciencecomedian #scio11</t>
  </si>
  <si>
    <t>I can't get over the eerie silence now and just before #scio11.  I'd love to see a graph of tweet frequency in the sci community this week.</t>
  </si>
  <si>
    <t>http://bit.ly/hZNwUT scio11: ebooks and the science community | Christina's LIS Rant: cz: ebooks have been discu... http://bit.ly/gRqhhO</t>
  </si>
  <si>
    <t>Home from #scio11! Great weekend. Now it's time to go offline for a bit. Night all!</t>
  </si>
  <si>
    <t>scio11: ebooks and the science community | Christina's LIS Rant http://tinyurl.com/6kdo9vp #Science</t>
  </si>
  <si>
    <t>Watching golden globes red carpet and feeling stupid. Not like all the folks at #scio11! Are you having too much aftertime fun?</t>
  </si>
  <si>
    <t>awesome #scio11 pics: http://is.gd/Yb5IXS</t>
  </si>
  <si>
    <t>http://j.mp/gaJjZ9 ♻ @ericmjohnson Thank you #scio11 for an amazing time. I'm already looking forward to #scio12!</t>
  </si>
  <si>
    <t>#scio11 Safe travels to all.  Rest up for next year.</t>
  </si>
  <si>
    <t>RT @Nuh_seam: RT @extremebiology: #StatenIslandAdvance article about @extremebiology 's first day at #scio11
http://j.mp/hBTipg</t>
  </si>
  <si>
    <t>All #scio11 folks are invited to the amazon, July 2011 - details on my website www.canopymeg.com! http://yfrog.com/gzsu6vj</t>
  </si>
  <si>
    <t>scio11: blogging on the career path | Christina's LIS Rant http://bit.ly/g0ck3t</t>
  </si>
  <si>
    <t>A bunch of us #scio11 stragglers in gordon biersch c term (@ Raleigh-Durham International Airport (RDU) ✈) http://4sq.com/ifQ0rK</t>
  </si>
  <si>
    <t>@ArtForStrangers Lots of people trying. Check the #scio11 hashtag from this weekend.</t>
  </si>
  <si>
    <t>RT @extremebiology: #StatenIslandAdvance article about @extremebiology 's first day at #scio11
http://j.mp/hBTipg</t>
  </si>
  <si>
    <t>#scio11 folks, you've got two days to teach me what you learned (and I missed) so that I may blog effectively from #Abrolhos2011</t>
  </si>
  <si>
    <t>Can't wait to get the picture of my umbilical flora. Like picture they offer at end of the amusement park ride. But free. And gross. #scio11</t>
  </si>
  <si>
    <t>Overheard at close &amp; goodbyes of #scio11: "It's like the end of camp."</t>
  </si>
  <si>
    <t>RT @NatGeoScience: RT @EPAresearch: EPA &amp; @NatGeoScience National Atlas of Sustainable Ecosystem Services http://bit.ly/ebIY37 #scio11</t>
  </si>
  <si>
    <t>* In life after #scio11, all my explanations about what a great conference it was will start with FREE BOOKS.</t>
  </si>
  <si>
    <t>RT @j_timmer: e-book limitation vs. real books: ability to read/run e-books and book apps in 50 years is pretty unlikely. #scio11</t>
  </si>
  <si>
    <t>RT @j_timmer: Rejection of climate science and evolution correlate strongly. #scio11</t>
  </si>
  <si>
    <t>RT @JennyRohn: Just swabbed my belly button bacteria for the Belly Button Project at #scio11 &lt;- #thingsyouthoughtyou'dneverhear</t>
  </si>
  <si>
    <t>No Comic Sans. Hah, nerd hate on that font continues. #scio11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</si>
</sst>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
  </numFmts>
  <fonts count="12" x14ac:knownFonts="1">
    <font>
      <sz val="11"/>
      <color theme="1"/>
      <name val="Calibri"/>
      <family val="2"/>
      <scheme val="minor"/>
    </font>
    <font>
      <b/>
      <sz val="11"/>
      <color theme="1"/>
      <name val="Calibri"/>
      <family val="2"/>
      <scheme val="minor"/>
    </font>
    <font>
      <b/>
      <sz val="8"/>
      <color indexed="81"/>
      <name val="Tahoma"/>
      <family val="2"/>
    </font>
    <font>
      <sz val="8"/>
      <color indexed="81"/>
      <name val="Tahoma"/>
      <family val="2"/>
    </font>
    <font>
      <u/>
      <sz val="8"/>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9"/>
      <color indexed="81"/>
      <name val="Tahoma"/>
      <charset val="1"/>
    </font>
    <font>
      <sz val="9"/>
      <color indexed="81"/>
      <name val="Tahoma"/>
      <family val="2"/>
    </font>
    <font>
      <sz val="9"/>
      <color indexed="81"/>
      <name val="Tahoma"/>
      <charset val="1"/>
    </font>
    <font>
      <sz val="11"/>
      <color theme="1"/>
      <name val="Calibri"/>
      <scheme val="minor"/>
    </font>
  </fonts>
  <fills count="10">
    <fill>
      <patternFill patternType="none"/>
    </fill>
    <fill>
      <patternFill patternType="gray125"/>
    </fill>
    <fill>
      <patternFill patternType="solid">
        <fgColor theme="1" tint="0.49998474074526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9">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theme="0"/>
      </left>
      <right style="thin">
        <color theme="0"/>
      </right>
      <top style="thin">
        <color theme="0"/>
      </top>
      <bottom/>
      <diagonal/>
    </border>
  </borders>
  <cellStyleXfs count="9">
    <xf numFmtId="0" fontId="0" fillId="0" borderId="0"/>
    <xf numFmtId="49" fontId="5" fillId="2" borderId="1" applyNumberFormat="0" applyFon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49" fontId="5" fillId="5" borderId="1" applyNumberFormat="0" applyFont="0" applyAlignment="0" applyProtection="0"/>
    <xf numFmtId="49" fontId="5" fillId="4" borderId="1" applyNumberFormat="0" applyAlignment="0" applyProtection="0"/>
    <xf numFmtId="0" fontId="6" fillId="6" borderId="1" applyNumberFormat="0" applyAlignment="0" applyProtection="0"/>
    <xf numFmtId="164" fontId="5" fillId="3" borderId="1" applyNumberFormat="0" applyFont="0" applyAlignment="0" applyProtection="0"/>
    <xf numFmtId="49" fontId="5" fillId="5" borderId="1" applyNumberFormat="0" applyFont="0" applyAlignment="0" applyProtection="0"/>
  </cellStyleXfs>
  <cellXfs count="99">
    <xf numFmtId="0" fontId="0" fillId="0" borderId="0" xfId="0"/>
    <xf numFmtId="49" fontId="0" fillId="0" borderId="0" xfId="0" applyNumberFormat="1"/>
    <xf numFmtId="1" fontId="0" fillId="0" borderId="0" xfId="0" applyNumberFormat="1"/>
    <xf numFmtId="0" fontId="0" fillId="0" borderId="0" xfId="0" applyNumberFormat="1"/>
    <xf numFmtId="0" fontId="1" fillId="0" borderId="0" xfId="0" applyFont="1" applyAlignment="1">
      <alignment wrapText="1"/>
    </xf>
    <xf numFmtId="49" fontId="1"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1" fontId="0" fillId="0" borderId="0" xfId="0" applyNumberFormat="1" applyBorder="1"/>
    <xf numFmtId="0" fontId="0" fillId="0" borderId="0" xfId="0" applyAlignment="1">
      <alignment wrapText="1"/>
    </xf>
    <xf numFmtId="49" fontId="0" fillId="0" borderId="0" xfId="3" applyNumberFormat="1" applyFont="1"/>
    <xf numFmtId="0" fontId="0" fillId="5" borderId="1" xfId="4" applyNumberFormat="1" applyFont="1"/>
    <xf numFmtId="49" fontId="6" fillId="6" borderId="1" xfId="6" applyNumberFormat="1"/>
    <xf numFmtId="0" fontId="0" fillId="0" borderId="0" xfId="2" applyFont="1"/>
    <xf numFmtId="0" fontId="0" fillId="5" borderId="0" xfId="4" applyNumberFormat="1" applyFont="1" applyBorder="1"/>
    <xf numFmtId="1" fontId="0" fillId="5" borderId="0" xfId="4" applyNumberFormat="1" applyFont="1" applyBorder="1"/>
    <xf numFmtId="0" fontId="0" fillId="2" borderId="0" xfId="1" applyNumberFormat="1" applyFont="1" applyBorder="1"/>
    <xf numFmtId="0" fontId="5" fillId="4" borderId="0" xfId="5" applyNumberFormat="1" applyBorder="1"/>
    <xf numFmtId="164" fontId="5" fillId="4" borderId="0" xfId="5" applyNumberFormat="1" applyBorder="1"/>
    <xf numFmtId="1" fontId="5" fillId="4" borderId="0" xfId="5" applyNumberFormat="1" applyBorder="1"/>
    <xf numFmtId="0" fontId="5" fillId="4" borderId="2" xfId="5" applyNumberFormat="1" applyBorder="1"/>
    <xf numFmtId="0" fontId="0" fillId="5" borderId="2" xfId="4" applyNumberFormat="1" applyFont="1" applyBorder="1"/>
    <xf numFmtId="0" fontId="6" fillId="6" borderId="0" xfId="6" applyBorder="1"/>
    <xf numFmtId="0" fontId="6" fillId="6" borderId="2" xfId="6" applyBorder="1"/>
    <xf numFmtId="0" fontId="0" fillId="3" borderId="0" xfId="7" applyNumberFormat="1" applyFont="1" applyBorder="1"/>
    <xf numFmtId="0" fontId="0" fillId="3" borderId="2" xfId="7" applyNumberFormat="1" applyFont="1" applyBorder="1"/>
    <xf numFmtId="0" fontId="0" fillId="2" borderId="2" xfId="1" applyNumberFormat="1" applyFont="1" applyBorder="1"/>
    <xf numFmtId="0" fontId="0" fillId="0" borderId="2" xfId="2" applyFont="1" applyBorder="1"/>
    <xf numFmtId="0" fontId="1" fillId="0" borderId="0" xfId="0" applyNumberFormat="1" applyFont="1"/>
    <xf numFmtId="4" fontId="0" fillId="0" borderId="0" xfId="0" applyNumberFormat="1"/>
    <xf numFmtId="4" fontId="0" fillId="0" borderId="0" xfId="0" applyNumberFormat="1" applyBorder="1"/>
    <xf numFmtId="0" fontId="5" fillId="4" borderId="1" xfId="5" applyNumberFormat="1"/>
    <xf numFmtId="0" fontId="5" fillId="4" borderId="1" xfId="5" applyNumberFormat="1" applyAlignmen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5" fillId="4" borderId="1" xfId="5" applyNumberFormat="1"/>
    <xf numFmtId="167" fontId="5" fillId="4" borderId="1" xfId="5" applyNumberFormat="1"/>
    <xf numFmtId="49" fontId="0" fillId="0" borderId="0" xfId="3" applyNumberFormat="1" applyFont="1" applyAlignment="1">
      <alignment wrapText="1"/>
    </xf>
    <xf numFmtId="1" fontId="5" fillId="4" borderId="1" xfId="5" applyNumberFormat="1" applyAlignment="1"/>
    <xf numFmtId="167" fontId="5" fillId="4" borderId="1" xfId="5" applyNumberFormat="1" applyAlignment="1"/>
    <xf numFmtId="167" fontId="11" fillId="4" borderId="1" xfId="5" applyNumberFormat="1" applyFont="1" applyAlignment="1"/>
    <xf numFmtId="0" fontId="0" fillId="5" borderId="1" xfId="4" applyNumberFormat="1" applyFont="1" applyAlignment="1">
      <alignment wrapText="1"/>
    </xf>
    <xf numFmtId="164" fontId="0" fillId="5" borderId="1" xfId="4" applyNumberFormat="1" applyFont="1" applyAlignment="1">
      <alignment wrapText="1"/>
    </xf>
    <xf numFmtId="1" fontId="0" fillId="5" borderId="1" xfId="4" applyNumberFormat="1" applyFont="1" applyAlignment="1">
      <alignment wrapText="1"/>
    </xf>
    <xf numFmtId="0" fontId="6" fillId="6" borderId="1" xfId="6" applyNumberFormat="1" applyAlignment="1">
      <alignment wrapText="1"/>
    </xf>
    <xf numFmtId="49" fontId="6" fillId="6" borderId="1" xfId="6" applyNumberFormat="1" applyAlignment="1">
      <alignment wrapText="1"/>
    </xf>
    <xf numFmtId="0" fontId="0" fillId="3" borderId="1" xfId="7" applyNumberFormat="1" applyFont="1" applyAlignment="1">
      <alignment wrapText="1"/>
    </xf>
    <xf numFmtId="164" fontId="0" fillId="3" borderId="1" xfId="7" applyNumberFormat="1" applyFont="1" applyAlignment="1">
      <alignment wrapText="1"/>
    </xf>
    <xf numFmtId="165" fontId="0" fillId="3" borderId="1" xfId="7" applyNumberFormat="1" applyFont="1" applyAlignment="1">
      <alignment wrapText="1"/>
    </xf>
    <xf numFmtId="166" fontId="0" fillId="3" borderId="1" xfId="7" applyNumberFormat="1" applyFont="1" applyAlignment="1">
      <alignment wrapText="1"/>
    </xf>
    <xf numFmtId="0" fontId="0" fillId="2" borderId="1" xfId="1" applyNumberFormat="1" applyFont="1" applyAlignment="1">
      <alignment wrapText="1"/>
    </xf>
    <xf numFmtId="0" fontId="0" fillId="0" borderId="0" xfId="2" applyNumberFormat="1" applyFont="1" applyAlignment="1">
      <alignment wrapText="1"/>
    </xf>
    <xf numFmtId="0" fontId="5" fillId="2" borderId="1" xfId="1" applyNumberFormat="1"/>
    <xf numFmtId="0" fontId="6" fillId="6" borderId="1" xfId="6"/>
    <xf numFmtId="0" fontId="11" fillId="5" borderId="1" xfId="4" applyNumberFormat="1" applyFont="1" applyAlignment="1">
      <alignment wrapText="1"/>
    </xf>
    <xf numFmtId="1" fontId="0" fillId="5" borderId="1" xfId="4" applyNumberFormat="1" applyFont="1"/>
    <xf numFmtId="0" fontId="0" fillId="2" borderId="1" xfId="1" applyNumberFormat="1" applyFont="1"/>
    <xf numFmtId="49" fontId="0" fillId="0" borderId="0" xfId="3" applyNumberFormat="1" applyFont="1" applyAlignment="1"/>
    <xf numFmtId="0" fontId="0" fillId="0" borderId="0" xfId="0" applyAlignment="1"/>
    <xf numFmtId="0" fontId="0" fillId="0" borderId="0" xfId="0" applyFill="1" applyAlignment="1"/>
    <xf numFmtId="164" fontId="0" fillId="5" borderId="1" xfId="4" applyNumberFormat="1" applyFont="1"/>
    <xf numFmtId="0" fontId="6" fillId="6" borderId="1" xfId="6" applyNumberFormat="1"/>
    <xf numFmtId="0" fontId="0" fillId="3" borderId="1" xfId="7" applyNumberFormat="1" applyFont="1"/>
    <xf numFmtId="164" fontId="0" fillId="3" borderId="1" xfId="7" applyNumberFormat="1" applyFont="1"/>
    <xf numFmtId="165" fontId="0" fillId="3" borderId="1" xfId="7" applyNumberFormat="1" applyFont="1"/>
    <xf numFmtId="166" fontId="0" fillId="3" borderId="1" xfId="7" applyNumberFormat="1" applyFont="1"/>
    <xf numFmtId="0" fontId="0" fillId="0" borderId="0" xfId="2" applyNumberFormat="1" applyFont="1"/>
    <xf numFmtId="49" fontId="0" fillId="0" borderId="0" xfId="3" applyNumberFormat="1" applyFont="1" applyBorder="1"/>
    <xf numFmtId="1" fontId="5" fillId="4" borderId="8" xfId="5" applyNumberFormat="1" applyBorder="1" applyAlignment="1"/>
    <xf numFmtId="167" fontId="5" fillId="4" borderId="8" xfId="5" applyNumberFormat="1" applyBorder="1" applyAlignment="1"/>
    <xf numFmtId="167" fontId="11" fillId="4" borderId="8" xfId="5" applyNumberFormat="1" applyFont="1" applyBorder="1" applyAlignment="1"/>
    <xf numFmtId="0" fontId="0" fillId="5" borderId="8" xfId="4" applyNumberFormat="1" applyFont="1" applyBorder="1"/>
    <xf numFmtId="164" fontId="0" fillId="5" borderId="8" xfId="4" applyNumberFormat="1" applyFont="1" applyBorder="1"/>
    <xf numFmtId="1" fontId="0" fillId="5" borderId="8" xfId="4" applyNumberFormat="1" applyFont="1" applyBorder="1"/>
    <xf numFmtId="49" fontId="6" fillId="6" borderId="8" xfId="6" applyNumberFormat="1" applyBorder="1"/>
    <xf numFmtId="0" fontId="6" fillId="6" borderId="8" xfId="6" applyNumberFormat="1" applyBorder="1"/>
    <xf numFmtId="164" fontId="0" fillId="3" borderId="8" xfId="7" applyNumberFormat="1" applyFont="1" applyBorder="1"/>
    <xf numFmtId="165" fontId="0" fillId="3" borderId="8" xfId="7" applyNumberFormat="1" applyFont="1" applyBorder="1"/>
    <xf numFmtId="0" fontId="0" fillId="3" borderId="8" xfId="7" applyNumberFormat="1" applyFont="1" applyBorder="1"/>
    <xf numFmtId="166" fontId="0" fillId="3" borderId="8" xfId="7" applyNumberFormat="1" applyFont="1" applyBorder="1"/>
    <xf numFmtId="0" fontId="0" fillId="2" borderId="8" xfId="1" applyNumberFormat="1" applyFont="1" applyBorder="1"/>
    <xf numFmtId="0" fontId="0" fillId="0" borderId="0" xfId="2" applyNumberFormat="1" applyFont="1" applyBorder="1"/>
    <xf numFmtId="49" fontId="0" fillId="0" borderId="0" xfId="3" applyNumberFormat="1" applyFont="1" applyBorder="1" applyAlignment="1"/>
    <xf numFmtId="0" fontId="0" fillId="5" borderId="1" xfId="4" applyNumberFormat="1" applyFont="1" applyAlignment="1"/>
    <xf numFmtId="0" fontId="0" fillId="5" borderId="8" xfId="4" applyNumberFormat="1" applyFont="1" applyBorder="1" applyAlignment="1"/>
  </cellXfs>
  <cellStyles count="9">
    <cellStyle name="NodeXL Do Not Edit" xfId="1"/>
    <cellStyle name="NodeXL Graph Metric" xfId="5"/>
    <cellStyle name="NodeXL Graph Metric Separator" xfId="8"/>
    <cellStyle name="NodeXL Label" xfId="6"/>
    <cellStyle name="NodeXL Layout" xfId="7"/>
    <cellStyle name="NodeXL Other Column" xfId="2"/>
    <cellStyle name="NodeXL Required" xfId="3"/>
    <cellStyle name="NodeXL Visual Property" xfId="4"/>
    <cellStyle name="Normal" xfId="0" builtinId="0"/>
  </cellStyles>
  <dxfs count="104">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border outline="0">
        <left style="thin">
          <color theme="0"/>
        </left>
      </border>
    </dxf>
    <dxf>
      <numFmt numFmtId="1" formatCode="0"/>
      <border outline="0">
        <right style="thin">
          <color theme="0"/>
        </right>
      </border>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30" formatCode="@"/>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numFmt numFmtId="0" formatCode="General"/>
    </dxf>
    <dxf>
      <numFmt numFmtId="4" formatCode="#,##0.0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30" formatCode="@"/>
    </dxf>
    <dxf>
      <numFmt numFmtId="30" formatCode="@"/>
    </dxf>
    <dxf>
      <numFmt numFmtId="30" formatCode="@"/>
    </dxf>
    <dxf>
      <numFmt numFmtId="30" formatCode="@"/>
    </dxf>
    <dxf>
      <numFmt numFmtId="167" formatCode="0.000"/>
    </dxf>
    <dxf>
      <numFmt numFmtId="167" formatCode="0.0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b val="0"/>
        <i val="0"/>
        <strike val="0"/>
        <condense val="0"/>
        <extend val="0"/>
        <outline val="0"/>
        <shadow val="0"/>
        <u val="none"/>
        <vertAlign val="baseline"/>
        <sz val="11"/>
        <color theme="1"/>
        <name val="Calibri"/>
        <scheme val="minor"/>
      </font>
      <numFmt numFmtId="0" formatCode="General"/>
    </dxf>
    <dxf>
      <numFmt numFmtId="0" formatCode="General"/>
    </dxf>
    <dxf>
      <numFmt numFmtId="0" formatCode="General"/>
    </dxf>
    <dxf>
      <numFmt numFmtId="30" formatCode="@"/>
    </dxf>
    <dxf>
      <alignment horizontal="general" vertical="bottom" textRotation="0" wrapText="1" indent="0" justifyLastLine="0" shrinkToFit="0" readingOrder="0"/>
    </dxf>
    <dxf>
      <numFmt numFmtId="0" formatCode="General"/>
    </dxf>
    <dxf>
      <numFmt numFmtId="0" formatCode="General"/>
    </dxf>
    <dxf>
      <numFmt numFmtId="166" formatCode="#,##0.000"/>
    </dxf>
    <dxf>
      <numFmt numFmtId="166" formatCode="#,##0.000"/>
    </dxf>
    <dxf>
      <numFmt numFmtId="0" formatCode="General"/>
    </dxf>
    <dxf>
      <numFmt numFmtId="165" formatCode="#,##0.0"/>
    </dxf>
    <dxf>
      <numFmt numFmtId="165" formatCode="#,##0.0"/>
    </dxf>
    <dxf>
      <numFmt numFmtId="164" formatCode="0.0"/>
    </dxf>
    <dxf>
      <numFmt numFmtId="30" formatCode="@"/>
    </dxf>
    <dxf>
      <numFmt numFmtId="0" formatCode="General"/>
    </dxf>
    <dxf>
      <numFmt numFmtId="0" formatCode="General"/>
    </dxf>
    <dxf>
      <numFmt numFmtId="30" formatCode="@"/>
    </dxf>
    <dxf>
      <numFmt numFmtId="164" formatCode="0.0"/>
    </dxf>
    <dxf>
      <numFmt numFmtId="0" formatCode="General"/>
    </dxf>
    <dxf>
      <numFmt numFmtId="0" formatCode="General"/>
    </dxf>
    <dxf>
      <numFmt numFmtId="167" formatCode="0.0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relativeIndent="0" justifyLastLine="0" shrinkToFit="0" readingOrder="0"/>
    </dxf>
    <dxf>
      <numFmt numFmtId="167" formatCode="0.000"/>
      <alignment horizontal="general" vertical="bottom" textRotation="0" wrapText="0" indent="0" justifyLastLine="0" shrinkToFit="0" readingOrder="0"/>
    </dxf>
    <dxf>
      <numFmt numFmtId="167" formatCode="0.00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numFmt numFmtId="30" formatCode="@"/>
    </dxf>
    <dxf>
      <numFmt numFmtId="30" formatCode="@"/>
    </dxf>
    <dxf>
      <numFmt numFmtId="30" formatCode="@"/>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1" formatCode="0"/>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103"/>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cat>
            <c:numRef>
              <c:f>'Overall Metrics'!$D$2:$D$45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Metrics'!$E$2:$E$45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09099264"/>
        <c:axId val="109011328"/>
      </c:barChart>
      <c:catAx>
        <c:axId val="109099264"/>
        <c:scaling>
          <c:orientation val="minMax"/>
        </c:scaling>
        <c:delete val="1"/>
        <c:axPos val="b"/>
        <c:title>
          <c:tx>
            <c:rich>
              <a:bodyPr/>
              <a:lstStyle/>
              <a:p>
                <a:pPr>
                  <a:defRPr/>
                </a:pPr>
                <a:r>
                  <a:rPr lang="en-US"/>
                  <a:t>Degree</a:t>
                </a:r>
              </a:p>
            </c:rich>
          </c:tx>
          <c:layout>
            <c:manualLayout>
              <c:xMode val="edge"/>
              <c:yMode val="edge"/>
              <c:x val="0.44107564559545148"/>
              <c:y val="0.83479536025738765"/>
            </c:manualLayout>
          </c:layout>
          <c:overlay val="0"/>
        </c:title>
        <c:numFmt formatCode="#,##0.00" sourceLinked="1"/>
        <c:majorTickMark val="out"/>
        <c:minorTickMark val="none"/>
        <c:tickLblPos val="none"/>
        <c:crossAx val="109011328"/>
        <c:crosses val="autoZero"/>
        <c:auto val="1"/>
        <c:lblAlgn val="ctr"/>
        <c:lblOffset val="100"/>
        <c:noMultiLvlLbl val="0"/>
      </c:catAx>
      <c:valAx>
        <c:axId val="109011328"/>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09099264"/>
        <c:crosses val="autoZero"/>
        <c:crossBetween val="between"/>
      </c:valAx>
    </c:plotArea>
    <c:plotVisOnly val="0"/>
    <c:dispBlanksAs val="gap"/>
    <c:showDLblsOverMax val="0"/>
  </c:chart>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cat>
            <c:numRef>
              <c:f>'Overall Metrics'!$F$2:$F$45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Metrics'!$G$2:$G$45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09040384"/>
        <c:axId val="109042304"/>
      </c:barChart>
      <c:catAx>
        <c:axId val="109040384"/>
        <c:scaling>
          <c:orientation val="minMax"/>
        </c:scaling>
        <c:delete val="1"/>
        <c:axPos val="b"/>
        <c:title>
          <c:tx>
            <c:rich>
              <a:bodyPr/>
              <a:lstStyle/>
              <a:p>
                <a:pPr>
                  <a:defRPr/>
                </a:pPr>
                <a:r>
                  <a:rPr lang="en-US"/>
                  <a:t>In-Degree</a:t>
                </a:r>
              </a:p>
            </c:rich>
          </c:tx>
          <c:layout>
            <c:manualLayout>
              <c:xMode val="edge"/>
              <c:yMode val="edge"/>
              <c:x val="0.43425552624336278"/>
              <c:y val="0.81759105918211861"/>
            </c:manualLayout>
          </c:layout>
          <c:overlay val="0"/>
        </c:title>
        <c:numFmt formatCode="#,##0.00" sourceLinked="1"/>
        <c:majorTickMark val="out"/>
        <c:minorTickMark val="none"/>
        <c:tickLblPos val="none"/>
        <c:crossAx val="109042304"/>
        <c:crosses val="autoZero"/>
        <c:auto val="1"/>
        <c:lblAlgn val="ctr"/>
        <c:lblOffset val="100"/>
        <c:noMultiLvlLbl val="0"/>
      </c:catAx>
      <c:valAx>
        <c:axId val="109042304"/>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09040384"/>
        <c:crosses val="autoZero"/>
        <c:crossBetween val="between"/>
      </c:valAx>
    </c:plotArea>
    <c:plotVisOnly val="0"/>
    <c:dispBlanksAs val="gap"/>
    <c:showDLblsOverMax val="0"/>
  </c:chart>
  <c:printSettings>
    <c:headerFooter/>
    <c:pageMargins b="0.75000000000001166" l="0.70000000000000062" r="0.70000000000000062" t="0.750000000000011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cat>
            <c:numRef>
              <c:f>'Overall Metrics'!$H$2:$H$45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Metrics'!$I$2:$I$45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07981824"/>
        <c:axId val="107984000"/>
      </c:barChart>
      <c:catAx>
        <c:axId val="107981824"/>
        <c:scaling>
          <c:orientation val="minMax"/>
        </c:scaling>
        <c:delete val="1"/>
        <c:axPos val="b"/>
        <c:title>
          <c:tx>
            <c:rich>
              <a:bodyPr/>
              <a:lstStyle/>
              <a:p>
                <a:pPr>
                  <a:defRPr/>
                </a:pPr>
                <a:r>
                  <a:rPr lang="en-US"/>
                  <a:t>Out-Degree</a:t>
                </a:r>
              </a:p>
            </c:rich>
          </c:tx>
          <c:layout>
            <c:manualLayout>
              <c:xMode val="edge"/>
              <c:yMode val="edge"/>
              <c:x val="0.41379516818709683"/>
              <c:y val="0.8089889086444948"/>
            </c:manualLayout>
          </c:layout>
          <c:overlay val="0"/>
        </c:title>
        <c:numFmt formatCode="#,##0.00" sourceLinked="1"/>
        <c:majorTickMark val="out"/>
        <c:minorTickMark val="none"/>
        <c:tickLblPos val="none"/>
        <c:crossAx val="107984000"/>
        <c:crosses val="autoZero"/>
        <c:auto val="1"/>
        <c:lblAlgn val="ctr"/>
        <c:lblOffset val="100"/>
        <c:noMultiLvlLbl val="0"/>
      </c:catAx>
      <c:valAx>
        <c:axId val="10798400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07981824"/>
        <c:crosses val="autoZero"/>
        <c:crossBetween val="between"/>
      </c:valAx>
    </c:plotArea>
    <c:plotVisOnly val="0"/>
    <c:dispBlanksAs val="gap"/>
    <c:showDLblsOverMax val="0"/>
  </c:chart>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cat>
            <c:numRef>
              <c:f>'Overall Metrics'!$J$2:$J$45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Metrics'!$K$2:$K$45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08099072"/>
        <c:axId val="108100992"/>
      </c:barChart>
      <c:catAx>
        <c:axId val="108099072"/>
        <c:scaling>
          <c:orientation val="minMax"/>
        </c:scaling>
        <c:delete val="1"/>
        <c:axPos val="b"/>
        <c:title>
          <c:tx>
            <c:rich>
              <a:bodyPr/>
              <a:lstStyle/>
              <a:p>
                <a:pPr>
                  <a:defRPr/>
                </a:pPr>
                <a:r>
                  <a:rPr lang="en-US"/>
                  <a:t>Betweenness Centrality</a:t>
                </a:r>
              </a:p>
            </c:rich>
          </c:tx>
          <c:layout>
            <c:manualLayout>
              <c:xMode val="edge"/>
              <c:yMode val="edge"/>
              <c:x val="0.32728710116055543"/>
              <c:y val="0.82619320971975252"/>
            </c:manualLayout>
          </c:layout>
          <c:overlay val="0"/>
        </c:title>
        <c:numFmt formatCode="#,##0.00" sourceLinked="1"/>
        <c:majorTickMark val="out"/>
        <c:minorTickMark val="none"/>
        <c:tickLblPos val="none"/>
        <c:crossAx val="108100992"/>
        <c:crosses val="autoZero"/>
        <c:auto val="1"/>
        <c:lblAlgn val="ctr"/>
        <c:lblOffset val="100"/>
        <c:noMultiLvlLbl val="0"/>
      </c:catAx>
      <c:valAx>
        <c:axId val="108100992"/>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08099072"/>
        <c:crosses val="autoZero"/>
        <c:crossBetween val="between"/>
      </c:valAx>
    </c:plotArea>
    <c:plotVisOnly val="0"/>
    <c:dispBlanksAs val="gap"/>
    <c:showDLblsOverMax val="0"/>
  </c:chart>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cat>
            <c:numRef>
              <c:f>'Overall Metrics'!$L$2:$L$45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Metrics'!$M$2:$M$45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09053824"/>
        <c:axId val="109060096"/>
      </c:barChart>
      <c:catAx>
        <c:axId val="109053824"/>
        <c:scaling>
          <c:orientation val="minMax"/>
        </c:scaling>
        <c:delete val="1"/>
        <c:axPos val="b"/>
        <c:title>
          <c:tx>
            <c:rich>
              <a:bodyPr/>
              <a:lstStyle/>
              <a:p>
                <a:pPr>
                  <a:defRPr/>
                </a:pPr>
                <a:r>
                  <a:rPr lang="en-US"/>
                  <a:t>Closeness Centrality</a:t>
                </a:r>
              </a:p>
            </c:rich>
          </c:tx>
          <c:layout>
            <c:manualLayout>
              <c:xMode val="edge"/>
              <c:yMode val="edge"/>
              <c:x val="0.35406086287407806"/>
              <c:y val="0.82619320971975252"/>
            </c:manualLayout>
          </c:layout>
          <c:overlay val="0"/>
        </c:title>
        <c:numFmt formatCode="#,##0.00" sourceLinked="1"/>
        <c:majorTickMark val="out"/>
        <c:minorTickMark val="none"/>
        <c:tickLblPos val="none"/>
        <c:crossAx val="109060096"/>
        <c:crosses val="autoZero"/>
        <c:auto val="1"/>
        <c:lblAlgn val="ctr"/>
        <c:lblOffset val="100"/>
        <c:noMultiLvlLbl val="0"/>
      </c:catAx>
      <c:valAx>
        <c:axId val="109060096"/>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09053824"/>
        <c:crosses val="autoZero"/>
        <c:crossBetween val="between"/>
      </c:valAx>
    </c:plotArea>
    <c:plotVisOnly val="0"/>
    <c:dispBlanksAs val="gap"/>
    <c:showDLblsOverMax val="0"/>
  </c:chart>
  <c:printSettings>
    <c:headerFooter/>
    <c:pageMargins b="0.75000000000001188" l="0.70000000000000062" r="0.70000000000000062" t="0.750000000000011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cat>
            <c:numRef>
              <c:f>'Overall Metrics'!$N$2:$N$45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Metrics'!$O$2:$O$45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09928832"/>
        <c:axId val="109930752"/>
      </c:barChart>
      <c:catAx>
        <c:axId val="109928832"/>
        <c:scaling>
          <c:orientation val="minMax"/>
        </c:scaling>
        <c:delete val="1"/>
        <c:axPos val="b"/>
        <c:title>
          <c:tx>
            <c:rich>
              <a:bodyPr/>
              <a:lstStyle/>
              <a:p>
                <a:pPr>
                  <a:defRPr/>
                </a:pPr>
                <a:r>
                  <a:rPr lang="en-US"/>
                  <a:t>Eigenvector</a:t>
                </a:r>
                <a:r>
                  <a:rPr lang="en-US" baseline="0"/>
                  <a:t> </a:t>
                </a:r>
                <a:r>
                  <a:rPr lang="en-US"/>
                  <a:t>Centrality</a:t>
                </a:r>
              </a:p>
            </c:rich>
          </c:tx>
          <c:layout>
            <c:manualLayout>
              <c:xMode val="edge"/>
              <c:yMode val="edge"/>
              <c:x val="0.33732726180312689"/>
              <c:y val="0.82619320971975252"/>
            </c:manualLayout>
          </c:layout>
          <c:overlay val="0"/>
        </c:title>
        <c:numFmt formatCode="#,##0.00" sourceLinked="1"/>
        <c:majorTickMark val="out"/>
        <c:minorTickMark val="none"/>
        <c:tickLblPos val="none"/>
        <c:crossAx val="109930752"/>
        <c:crosses val="autoZero"/>
        <c:auto val="1"/>
        <c:lblAlgn val="ctr"/>
        <c:lblOffset val="100"/>
        <c:noMultiLvlLbl val="0"/>
      </c:catAx>
      <c:valAx>
        <c:axId val="109930752"/>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09928832"/>
        <c:crosses val="autoZero"/>
        <c:crossBetween val="between"/>
      </c:valAx>
    </c:plotArea>
    <c:plotVisOnly val="0"/>
    <c:dispBlanksAs val="gap"/>
    <c:showDLblsOverMax val="0"/>
  </c:chart>
  <c:printSettings>
    <c:headerFooter/>
    <c:pageMargins b="0.7500000000000121" l="0.70000000000000062" r="0.70000000000000062" t="0.7500000000000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cat>
            <c:numRef>
              <c:f>'Overall Metrics'!$R$2:$R$45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Metrics'!$S$2:$S$45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09943424"/>
        <c:axId val="109957888"/>
      </c:barChart>
      <c:catAx>
        <c:axId val="109943424"/>
        <c:scaling>
          <c:orientation val="minMax"/>
        </c:scaling>
        <c:delete val="1"/>
        <c:axPos val="b"/>
        <c:title>
          <c:tx>
            <c:rich>
              <a:bodyPr/>
              <a:lstStyle/>
              <a:p>
                <a:pPr>
                  <a:defRPr/>
                </a:pPr>
                <a:r>
                  <a:rPr lang="en-US"/>
                  <a:t>Clustering Coefficient</a:t>
                </a:r>
              </a:p>
            </c:rich>
          </c:tx>
          <c:layout>
            <c:manualLayout>
              <c:xMode val="edge"/>
              <c:yMode val="edge"/>
              <c:x val="0.33732726180312711"/>
              <c:y val="0.82619320971975252"/>
            </c:manualLayout>
          </c:layout>
          <c:overlay val="0"/>
        </c:title>
        <c:numFmt formatCode="#,##0.00" sourceLinked="1"/>
        <c:majorTickMark val="out"/>
        <c:minorTickMark val="none"/>
        <c:tickLblPos val="none"/>
        <c:crossAx val="109957888"/>
        <c:crosses val="autoZero"/>
        <c:auto val="1"/>
        <c:lblAlgn val="ctr"/>
        <c:lblOffset val="100"/>
        <c:noMultiLvlLbl val="0"/>
      </c:catAx>
      <c:valAx>
        <c:axId val="109957888"/>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09943424"/>
        <c:crosses val="autoZero"/>
        <c:crossBetween val="between"/>
      </c:valAx>
    </c:plotArea>
    <c:plotVisOnly val="0"/>
    <c:dispBlanksAs val="gap"/>
    <c:showDLblsOverMax val="0"/>
  </c:chart>
  <c:printSettings>
    <c:headerFooter/>
    <c:pageMargins b="0.75000000000001232" l="0.70000000000000062" r="0.70000000000000062" t="0.750000000000012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cat>
            <c:numRef>
              <c:f>'Overall Metrics'!$R$2:$R$45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Metrics'!$Q$2:$Q$45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10048000"/>
        <c:axId val="110049920"/>
      </c:barChart>
      <c:catAx>
        <c:axId val="110048000"/>
        <c:scaling>
          <c:orientation val="minMax"/>
        </c:scaling>
        <c:delete val="1"/>
        <c:axPos val="b"/>
        <c:title>
          <c:tx>
            <c:rich>
              <a:bodyPr/>
              <a:lstStyle/>
              <a:p>
                <a:pPr>
                  <a:defRPr/>
                </a:pPr>
                <a:r>
                  <a:rPr lang="en-US"/>
                  <a:t>PageRank</a:t>
                </a:r>
              </a:p>
            </c:rich>
          </c:tx>
          <c:layout>
            <c:manualLayout>
              <c:xMode val="edge"/>
              <c:yMode val="edge"/>
              <c:x val="0.41764854694368031"/>
              <c:y val="0.82619320971975252"/>
            </c:manualLayout>
          </c:layout>
          <c:overlay val="0"/>
        </c:title>
        <c:numFmt formatCode="#,##0.00" sourceLinked="1"/>
        <c:majorTickMark val="out"/>
        <c:minorTickMark val="none"/>
        <c:tickLblPos val="none"/>
        <c:crossAx val="110049920"/>
        <c:crosses val="autoZero"/>
        <c:auto val="1"/>
        <c:lblAlgn val="ctr"/>
        <c:lblOffset val="100"/>
        <c:noMultiLvlLbl val="0"/>
      </c:catAx>
      <c:valAx>
        <c:axId val="11004992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110048000"/>
        <c:crosses val="autoZero"/>
        <c:crossBetween val="between"/>
      </c:valAx>
    </c:plotArea>
    <c:plotVisOnly val="0"/>
    <c:dispBlanksAs val="gap"/>
    <c:showDLblsOverMax val="0"/>
  </c:chart>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63957987838636E-3"/>
          <c:y val="8.0430855234004828E-3"/>
          <c:w val="0.99723592884221546"/>
          <c:h val="0.98391246548725286"/>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cat>
            <c:numRef>
              <c:f>'Overall Metrics'!$T$2:$T$45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Metrics'!$U$2:$U$45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110135936"/>
        <c:axId val="110137728"/>
      </c:barChart>
      <c:catAx>
        <c:axId val="110135936"/>
        <c:scaling>
          <c:orientation val="minMax"/>
        </c:scaling>
        <c:delete val="1"/>
        <c:axPos val="b"/>
        <c:numFmt formatCode="#,##0.00" sourceLinked="1"/>
        <c:majorTickMark val="out"/>
        <c:minorTickMark val="none"/>
        <c:tickLblPos val="none"/>
        <c:crossAx val="110137728"/>
        <c:crosses val="autoZero"/>
        <c:auto val="1"/>
        <c:lblAlgn val="ctr"/>
        <c:lblOffset val="100"/>
        <c:noMultiLvlLbl val="0"/>
      </c:catAx>
      <c:valAx>
        <c:axId val="110137728"/>
        <c:scaling>
          <c:orientation val="minMax"/>
        </c:scaling>
        <c:delete val="1"/>
        <c:axPos val="l"/>
        <c:numFmt formatCode="General" sourceLinked="1"/>
        <c:majorTickMark val="out"/>
        <c:minorTickMark val="none"/>
        <c:tickLblPos val="none"/>
        <c:crossAx val="110135936"/>
        <c:crosses val="autoZero"/>
        <c:crossBetween val="between"/>
      </c:valAx>
      <c:spPr>
        <a:solidFill>
          <a:schemeClr val="bg1">
            <a:lumMod val="85000"/>
          </a:schemeClr>
        </a:solidFill>
        <a:ln>
          <a:noFill/>
        </a:ln>
      </c:spPr>
    </c:plotArea>
    <c:plotVisOnly val="0"/>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xdr:colOff>
      <xdr:row>24</xdr:row>
      <xdr:rowOff>38100</xdr:rowOff>
    </xdr:from>
    <xdr:to>
      <xdr:col>1</xdr:col>
      <xdr:colOff>918209</xdr:colOff>
      <xdr:row>31</xdr:row>
      <xdr:rowOff>180975</xdr:rowOff>
    </xdr:to>
    <xdr:graphicFrame macro="">
      <xdr:nvGraphicFramePr>
        <xdr:cNvPr id="2" name="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38</xdr:row>
      <xdr:rowOff>38100</xdr:rowOff>
    </xdr:from>
    <xdr:to>
      <xdr:col>1</xdr:col>
      <xdr:colOff>918209</xdr:colOff>
      <xdr:row>45</xdr:row>
      <xdr:rowOff>180975</xdr:rowOff>
    </xdr:to>
    <xdr:graphicFrame macro="">
      <xdr:nvGraphicFramePr>
        <xdr:cNvPr id="5" name="In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52</xdr:row>
      <xdr:rowOff>28575</xdr:rowOff>
    </xdr:from>
    <xdr:to>
      <xdr:col>1</xdr:col>
      <xdr:colOff>918209</xdr:colOff>
      <xdr:row>59</xdr:row>
      <xdr:rowOff>171450</xdr:rowOff>
    </xdr:to>
    <xdr:graphicFrame macro="">
      <xdr:nvGraphicFramePr>
        <xdr:cNvPr id="4" name="Out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66</xdr:row>
      <xdr:rowOff>9525</xdr:rowOff>
    </xdr:from>
    <xdr:to>
      <xdr:col>1</xdr:col>
      <xdr:colOff>918210</xdr:colOff>
      <xdr:row>73</xdr:row>
      <xdr:rowOff>152400</xdr:rowOff>
    </xdr:to>
    <xdr:graphicFrame macro="">
      <xdr:nvGraphicFramePr>
        <xdr:cNvPr id="6" name="Between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80</xdr:row>
      <xdr:rowOff>19050</xdr:rowOff>
    </xdr:from>
    <xdr:to>
      <xdr:col>2</xdr:col>
      <xdr:colOff>0</xdr:colOff>
      <xdr:row>87</xdr:row>
      <xdr:rowOff>161925</xdr:rowOff>
    </xdr:to>
    <xdr:graphicFrame macro="">
      <xdr:nvGraphicFramePr>
        <xdr:cNvPr id="7" name="Close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94</xdr:row>
      <xdr:rowOff>19050</xdr:rowOff>
    </xdr:from>
    <xdr:to>
      <xdr:col>1</xdr:col>
      <xdr:colOff>918210</xdr:colOff>
      <xdr:row>101</xdr:row>
      <xdr:rowOff>161925</xdr:rowOff>
    </xdr:to>
    <xdr:graphicFrame macro="">
      <xdr:nvGraphicFramePr>
        <xdr:cNvPr id="8" name="Eigenvector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122</xdr:row>
      <xdr:rowOff>9525</xdr:rowOff>
    </xdr:from>
    <xdr:to>
      <xdr:col>1</xdr:col>
      <xdr:colOff>918210</xdr:colOff>
      <xdr:row>129</xdr:row>
      <xdr:rowOff>152400</xdr:rowOff>
    </xdr:to>
    <xdr:graphicFrame macro="">
      <xdr:nvGraphicFramePr>
        <xdr:cNvPr id="9"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108</xdr:row>
      <xdr:rowOff>0</xdr:rowOff>
    </xdr:from>
    <xdr:to>
      <xdr:col>1</xdr:col>
      <xdr:colOff>918210</xdr:colOff>
      <xdr:row>115</xdr:row>
      <xdr:rowOff>142875</xdr:rowOff>
    </xdr:to>
    <xdr:graphicFrame macro="">
      <xdr:nvGraphicFramePr>
        <xdr:cNvPr id="10"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xdr:row>
      <xdr:rowOff>0</xdr:rowOff>
    </xdr:from>
    <xdr:to>
      <xdr:col>20</xdr:col>
      <xdr:colOff>381000</xdr:colOff>
      <xdr:row>4</xdr:row>
      <xdr:rowOff>28575</xdr:rowOff>
    </xdr:to>
    <xdr:graphicFrame macro="">
      <xdr:nvGraphicFramePr>
        <xdr:cNvPr id="2" name="DynamicFilter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Edges" displayName="Edges" ref="A2:O502" totalsRowShown="0" headerRowDxfId="102" dataDxfId="101">
  <autoFilter ref="A2:O502"/>
  <tableColumns count="15">
    <tableColumn id="1" name="Vertex 1" dataDxfId="21" dataCellStyle="NodeXL Required"/>
    <tableColumn id="2" name="Vertex 2" dataDxfId="19" dataCellStyle="NodeXL Required"/>
    <tableColumn id="3" name="Color" dataDxfId="20" dataCellStyle="NodeXL Visual Property"/>
    <tableColumn id="4" name="Width" dataDxfId="100" dataCellStyle="NodeXL Visual Property"/>
    <tableColumn id="11" name="Style" dataDxfId="99" dataCellStyle="NodeXL Visual Property"/>
    <tableColumn id="5" name="Opacity" dataDxfId="98" dataCellStyle="NodeXL Visual Property"/>
    <tableColumn id="6" name="Visibility" dataDxfId="97" dataCellStyle="NodeXL Visual Property"/>
    <tableColumn id="10" name="Label" dataDxfId="96" dataCellStyle="NodeXL Label"/>
    <tableColumn id="7" name="ID" dataDxfId="95" dataCellStyle="NodeXL Do Not Edit"/>
    <tableColumn id="9" name="Dynamic Filter" dataDxfId="94" dataCellStyle="NodeXL Do Not Edit"/>
    <tableColumn id="12" name="Label Text Color" dataDxfId="93" dataCellStyle="NodeXL Label"/>
    <tableColumn id="13" name="Label Font Size" dataDxfId="92" dataCellStyle="NodeXL Label"/>
    <tableColumn id="8" name="Add Your Own Columns Here" dataDxfId="18" dataCellStyle="NodeXL Other Column"/>
    <tableColumn id="14" name="Relationship" dataDxfId="17" dataCellStyle="Normal"/>
    <tableColumn id="15" name="Relationship Date (UTC)" dataDxfId="16" dataCellStyle="Normal"/>
  </tableColumns>
  <tableStyleInfo name="NodeXL Table" showFirstColumn="0" showLastColumn="0" showRowStripes="0" showColumnStripes="0"/>
</table>
</file>

<file path=xl/tables/table2.xml><?xml version="1.0" encoding="utf-8"?>
<table xmlns="http://schemas.openxmlformats.org/spreadsheetml/2006/main" id="2" name="Vertices" displayName="Vertices" ref="A2:AN436" totalsRowShown="0" headerRowDxfId="91" dataDxfId="90">
  <autoFilter ref="A2:AN436"/>
  <tableColumns count="40">
    <tableColumn id="1" name="Vertex" dataDxfId="89" dataCellStyle="NodeXL Required"/>
    <tableColumn id="21" name="Degree" dataDxfId="88" dataCellStyle="NodeXL Graph Metric"/>
    <tableColumn id="22" name="In-Degree" dataDxfId="87" dataCellStyle="NodeXL Graph Metric"/>
    <tableColumn id="23" name="Out-Degree" dataDxfId="86" dataCellStyle="NodeXL Graph Metric"/>
    <tableColumn id="24" name="Betweenness Centrality" dataDxfId="85" dataCellStyle="NodeXL Graph Metric"/>
    <tableColumn id="25" name="Closeness Centrality" dataDxfId="84" dataCellStyle="NodeXL Graph Metric"/>
    <tableColumn id="26" name="Eigenvector Centrality" dataDxfId="83" dataCellStyle="NodeXL Graph Metric"/>
    <tableColumn id="15" name="PageRank" dataDxfId="82" dataCellStyle="NodeXL Graph Metric"/>
    <tableColumn id="27" name="Clustering Coefficient" dataDxfId="81" dataCellStyle="NodeXL Graph Metric"/>
    <tableColumn id="2" name="Color" dataDxfId="80" dataCellStyle="NodeXL Visual Property"/>
    <tableColumn id="5" name="Shape" dataDxfId="79" dataCellStyle="NodeXL Visual Property"/>
    <tableColumn id="6" name="Size" dataDxfId="78" dataCellStyle="NodeXL Visual Property"/>
    <tableColumn id="4" name="Opacity" dataDxfId="7" dataCellStyle="NodeXL Visual Property"/>
    <tableColumn id="7" name="Image File" dataDxfId="5" dataCellStyle="NodeXL Visual Property"/>
    <tableColumn id="3" name="Visibility" dataDxfId="6" dataCellStyle="NodeXL Visual Property"/>
    <tableColumn id="10" name="Label" dataDxfId="77" dataCellStyle="NodeXL Label"/>
    <tableColumn id="16" name="Label Fill Color" dataDxfId="76" dataCellStyle="NodeXL Label"/>
    <tableColumn id="9" name="Label Position" dataDxfId="75" dataCellStyle="NodeXL Label"/>
    <tableColumn id="8" name="Tooltip" dataDxfId="74" dataCellStyle="NodeXL Label"/>
    <tableColumn id="18" name="Layout Order" dataDxfId="73" dataCellStyle="NodeXL Layout"/>
    <tableColumn id="13" name="X" dataDxfId="72" dataCellStyle="NodeXL Layout"/>
    <tableColumn id="14" name="Y" dataDxfId="71" dataCellStyle="NodeXL Layout"/>
    <tableColumn id="12" name="Locked?" dataDxfId="70" dataCellStyle="NodeXL Layout"/>
    <tableColumn id="19" name="Polar R" dataDxfId="69" dataCellStyle="NodeXL Layout"/>
    <tableColumn id="20" name="Polar Angle" dataDxfId="68" dataCellStyle="NodeXL Layout"/>
    <tableColumn id="11" name="ID" dataDxfId="67" dataCellStyle="NodeXL Do Not Edit"/>
    <tableColumn id="28" name="Dynamic Filter" dataDxfId="66" dataCellStyle="NodeXL Do Not Edit"/>
    <tableColumn id="17" name="Add Your Own Columns Here" dataDxfId="15" dataCellStyle="NodeXL Other Column"/>
    <tableColumn id="29" name="Followed" dataDxfId="14" dataCellStyle="Normal"/>
    <tableColumn id="30" name="Followers" dataDxfId="13" dataCellStyle="Normal"/>
    <tableColumn id="31" name="Tweets" dataDxfId="12" dataCellStyle="Normal"/>
    <tableColumn id="32" name="Favorites" dataDxfId="11" dataCellStyle="Normal"/>
    <tableColumn id="33" name="Description" dataDxfId="10" dataCellStyle="Normal"/>
    <tableColumn id="34" name="Time Zone" dataDxfId="9" dataCellStyle="Normal"/>
    <tableColumn id="35" name="Time Zone UTC Offset (Seconds)" dataDxfId="8" dataCellStyle="Normal"/>
    <tableColumn id="36" name="Joined Twitter Date (UTC)" dataDxfId="4" dataCellStyle="Normal"/>
    <tableColumn id="37" name="Custom Menu Item Text" dataDxfId="3" dataCellStyle="Normal"/>
    <tableColumn id="38" name="Custom Menu Item Action" dataDxfId="2" dataCellStyle="Normal"/>
    <tableColumn id="39" name="Tweet" dataDxfId="1" dataCellStyle="Normal"/>
    <tableColumn id="40" name="Tweet Date (UTC)" dataDxfId="0" dataCellStyle="Normal"/>
  </tableColumns>
  <tableStyleInfo name="NodeXL Table" showFirstColumn="0" showLastColumn="0" showRowStripes="0" showColumnStripes="0"/>
</table>
</file>

<file path=xl/tables/table3.xml><?xml version="1.0" encoding="utf-8"?>
<table xmlns="http://schemas.openxmlformats.org/spreadsheetml/2006/main" id="4" name="Groups" displayName="Groups" ref="A2:Q3" insertRow="1" totalsRowShown="0" headerRowDxfId="65">
  <autoFilter ref="A2:Q3"/>
  <tableColumns count="17">
    <tableColumn id="1" name="Group" dataDxfId="64" dataCellStyle="NodeXL Required"/>
    <tableColumn id="2" name="Vertex Color" dataDxfId="63" dataCellStyle="NodeXL Visual Property"/>
    <tableColumn id="3" name="Vertex Shape" dataDxfId="62" dataCellStyle="NodeXL Visual Property"/>
    <tableColumn id="4" name="Collapsed?" dataCellStyle="NodeXL Visual Property"/>
    <tableColumn id="6" name="ID" dataDxfId="61" dataCellStyle="NodeXL Do Not Edit"/>
    <tableColumn id="5" name="Vertices" dataDxfId="60" dataCellStyle="NodeXL Graph Metric"/>
    <tableColumn id="7" name="Unique Edges" dataDxfId="59" dataCellStyle="NodeXL Graph Metric"/>
    <tableColumn id="8" name="Edges With Duplicates" dataDxfId="58" dataCellStyle="NodeXL Graph Metric"/>
    <tableColumn id="9" name="Total Edges" dataDxfId="57" dataCellStyle="NodeXL Graph Metric"/>
    <tableColumn id="10" name="Self-Loops" dataDxfId="56" dataCellStyle="NodeXL Graph Metric"/>
    <tableColumn id="11" name="Connected Components" dataDxfId="55" dataCellStyle="NodeXL Graph Metric"/>
    <tableColumn id="12" name="Single-Vertex Connected Components" dataDxfId="54" dataCellStyle="NodeXL Graph Metric"/>
    <tableColumn id="13" name="Maximum Vertices in a Connected Component" dataDxfId="53" dataCellStyle="NodeXL Graph Metric"/>
    <tableColumn id="14" name="Maximum Edges in a Connected Component" dataDxfId="52" dataCellStyle="NodeXL Graph Metric"/>
    <tableColumn id="15" name="Maximum Geodesic Distance (Diameter)" dataDxfId="51" dataCellStyle="NodeXL Graph Metric"/>
    <tableColumn id="16" name="Average Geodesic Distance" dataDxfId="50" dataCellStyle="NodeXL Graph Metric"/>
    <tableColumn id="17" name="Graph Density" dataDxfId="49" dataCellStyle="NodeXL Graph Metric"/>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48" dataDxfId="47">
  <autoFilter ref="A1:C2"/>
  <tableColumns count="3">
    <tableColumn id="1" name="Group" dataDxfId="46"/>
    <tableColumn id="2" name="Vertex" dataDxfId="45"/>
    <tableColumn id="3" name="Vertex ID" dataDxfId="44"/>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insertRow="1" totalsRowShown="0" dataCellStyle="NodeXL Graph Metric">
  <autoFilter ref="A1:B2"/>
  <tableColumns count="2">
    <tableColumn id="1" name="Metric" dataDxfId="43" dataCellStyle="NodeXL Graph Metric"/>
    <tableColumn id="2" name="Value" dataDxfId="42" dataCellStyle="NodeXL Graph Metric"/>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41"/>
    <tableColumn id="2" name="Degree Frequency" dataDxfId="40">
      <calculatedColumnFormula>COUNTIF(Vertices[Degree], "&gt;= " &amp; D2) - COUNTIF(Vertices[Degree], "&gt;=" &amp; D3)</calculatedColumnFormula>
    </tableColumn>
    <tableColumn id="3" name="In-Degree Bin" dataDxfId="39"/>
    <tableColumn id="4" name="In-Degree Frequency" dataDxfId="38">
      <calculatedColumnFormula>COUNTIF(Vertices[In-Degree], "&gt;= " &amp; F2) - COUNTIF(Vertices[In-Degree], "&gt;=" &amp; F3)</calculatedColumnFormula>
    </tableColumn>
    <tableColumn id="5" name="Out-Degree Bin" dataDxfId="37"/>
    <tableColumn id="6" name="Out-Degree Frequency" dataDxfId="36">
      <calculatedColumnFormula>COUNTIF(Vertices[Out-Degree], "&gt;= " &amp; H2) - COUNTIF(Vertices[Out-Degree], "&gt;=" &amp; H3)</calculatedColumnFormula>
    </tableColumn>
    <tableColumn id="7" name="Betweenness Centrality Bin" dataDxfId="35"/>
    <tableColumn id="8" name="Betweenness Centrality Frequency" dataDxfId="34">
      <calculatedColumnFormula>COUNTIF(Vertices[Betweenness Centrality], "&gt;= " &amp; J2) - COUNTIF(Vertices[Betweenness Centrality], "&gt;=" &amp; J3)</calculatedColumnFormula>
    </tableColumn>
    <tableColumn id="9" name="Closeness Centrality Bin" dataDxfId="33"/>
    <tableColumn id="10" name="Closeness Centrality Frequency" dataDxfId="32">
      <calculatedColumnFormula>COUNTIF(Vertices[Closeness Centrality], "&gt;= " &amp; L2) - COUNTIF(Vertices[Closeness Centrality], "&gt;=" &amp; L3)</calculatedColumnFormula>
    </tableColumn>
    <tableColumn id="11" name="Eigenvector Centrality Bin" dataDxfId="31"/>
    <tableColumn id="12" name="Eigenvector Centrality Frequency" dataDxfId="30">
      <calculatedColumnFormula>COUNTIF(Vertices[Eigenvector Centrality], "&gt;= " &amp; N2) - COUNTIF(Vertices[Eigenvector Centrality], "&gt;=" &amp; N3)</calculatedColumnFormula>
    </tableColumn>
    <tableColumn id="18" name="PageRank Bin" dataDxfId="29"/>
    <tableColumn id="17" name="PageRank Frequency" dataDxfId="28">
      <calculatedColumnFormula>COUNTIF(Vertices[Eigenvector Centrality], "&gt;= " &amp; P2) - COUNTIF(Vertices[Eigenvector Centrality], "&gt;=" &amp; P3)</calculatedColumnFormula>
    </tableColumn>
    <tableColumn id="13" name="Clustering Coefficient Bin" dataDxfId="27"/>
    <tableColumn id="14" name="Clustering Coefficient Frequency" dataDxfId="26">
      <calculatedColumnFormula>COUNTIF(Vertices[Clustering Coefficient], "&gt;= " &amp; R2) - COUNTIF(Vertices[Clustering Coefficient], "&gt;=" &amp; R3)</calculatedColumnFormula>
    </tableColumn>
    <tableColumn id="15" name="Dynamic Filter Bin" dataDxfId="25"/>
    <tableColumn id="16" name="Dynamic Filter Frequency" dataDxfId="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7" name="PerWorkbookSettings" displayName="PerWorkbookSettings" ref="H1:I20" totalsRowShown="0" headerRowDxfId="23">
  <autoFilter ref="H1:I20"/>
  <tableColumns count="2">
    <tableColumn id="1" name="Per-Workbook Setting"/>
    <tableColumn id="2" name="Value"/>
  </tableColumns>
  <tableStyleInfo name="TableStyleMedium9" showFirstColumn="0" showLastColumn="0" showRowStripes="1" showColumnStripes="0"/>
</table>
</file>

<file path=xl/tables/table9.xml><?xml version="1.0" encoding="utf-8"?>
<table xmlns="http://schemas.openxmlformats.org/spreadsheetml/2006/main" id="8" name="DynamicFilterSettings" displayName="DynamicFilterSettings" ref="K1:N2" totalsRowShown="0" headerRowDxfId="22">
  <autoFilter ref="K1:N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502"/>
  <sheetViews>
    <sheetView tabSelected="1" workbookViewId="0">
      <pane xSplit="2" ySplit="2" topLeftCell="C3" activePane="bottomRight" state="frozen"/>
      <selection pane="topRight" activeCell="C1" sqref="C1"/>
      <selection pane="bottomLeft" activeCell="A3" sqref="A3"/>
      <selection pane="bottomRight" activeCell="B29" sqref="B29"/>
    </sheetView>
  </sheetViews>
  <sheetFormatPr defaultRowHeight="15" x14ac:dyDescent="0.25"/>
  <cols>
    <col min="1" max="2" width="10.42578125" style="1" customWidth="1"/>
    <col min="3" max="3" width="7.85546875" style="3" bestFit="1" customWidth="1"/>
    <col min="4" max="4" width="8.7109375" style="2" bestFit="1" customWidth="1"/>
    <col min="5" max="5" width="7.7109375" style="2" bestFit="1" customWidth="1"/>
    <col min="6" max="6" width="9.85546875" style="2" bestFit="1" customWidth="1"/>
    <col min="7" max="7" width="11" style="3" bestFit="1" customWidth="1"/>
    <col min="8" max="8" width="7.85546875" style="1" customWidth="1"/>
    <col min="9" max="9" width="5" style="3" hidden="1" customWidth="1"/>
    <col min="10" max="10" width="16" style="3" hidden="1" customWidth="1"/>
    <col min="11" max="11" width="12.28515625" bestFit="1" customWidth="1"/>
    <col min="12" max="12" width="12.42578125" bestFit="1" customWidth="1"/>
    <col min="13" max="13" width="16" bestFit="1" customWidth="1"/>
    <col min="14" max="14" width="10.7109375" bestFit="1" customWidth="1"/>
    <col min="15" max="15" width="14.28515625" bestFit="1" customWidth="1"/>
  </cols>
  <sheetData>
    <row r="1" spans="1:15" x14ac:dyDescent="0.25">
      <c r="C1" s="19" t="s">
        <v>48</v>
      </c>
      <c r="D1" s="20"/>
      <c r="E1" s="20"/>
      <c r="F1" s="20"/>
      <c r="G1" s="19"/>
      <c r="H1" s="17" t="s">
        <v>55</v>
      </c>
      <c r="I1" s="21" t="s">
        <v>49</v>
      </c>
      <c r="J1" s="21"/>
      <c r="K1" s="67"/>
      <c r="L1" s="67"/>
      <c r="M1" s="18" t="s">
        <v>50</v>
      </c>
    </row>
    <row r="2" spans="1:15" ht="30" customHeight="1" x14ac:dyDescent="0.25">
      <c r="A2" s="11" t="s">
        <v>0</v>
      </c>
      <c r="B2" s="11" t="s">
        <v>1</v>
      </c>
      <c r="C2" s="14" t="s">
        <v>2</v>
      </c>
      <c r="D2" s="14" t="s">
        <v>3</v>
      </c>
      <c r="E2" s="14" t="s">
        <v>142</v>
      </c>
      <c r="F2" s="14" t="s">
        <v>4</v>
      </c>
      <c r="G2" s="14" t="s">
        <v>11</v>
      </c>
      <c r="H2" s="11" t="s">
        <v>55</v>
      </c>
      <c r="I2" s="14" t="s">
        <v>12</v>
      </c>
      <c r="J2" s="14" t="s">
        <v>45</v>
      </c>
      <c r="K2" s="14" t="s">
        <v>175</v>
      </c>
      <c r="L2" s="14" t="s">
        <v>176</v>
      </c>
      <c r="M2" s="14" t="s">
        <v>27</v>
      </c>
      <c r="N2" t="s">
        <v>182</v>
      </c>
      <c r="O2" t="s">
        <v>183</v>
      </c>
    </row>
    <row r="3" spans="1:15" ht="15" customHeight="1" x14ac:dyDescent="0.25">
      <c r="A3" s="71" t="s">
        <v>184</v>
      </c>
      <c r="B3" s="71" t="s">
        <v>482</v>
      </c>
      <c r="C3" s="55"/>
      <c r="D3" s="56"/>
      <c r="E3" s="68"/>
      <c r="F3" s="57"/>
      <c r="G3" s="55"/>
      <c r="H3" s="59"/>
      <c r="I3" s="64"/>
      <c r="J3" s="64"/>
      <c r="K3" s="58"/>
      <c r="L3" s="58"/>
      <c r="M3" s="65"/>
      <c r="N3" s="72" t="s">
        <v>533</v>
      </c>
      <c r="O3" s="72">
        <v>40559.811967592592</v>
      </c>
    </row>
    <row r="4" spans="1:15" ht="15" customHeight="1" x14ac:dyDescent="0.25">
      <c r="A4" s="71" t="s">
        <v>184</v>
      </c>
      <c r="B4" s="71" t="s">
        <v>481</v>
      </c>
      <c r="C4" s="55"/>
      <c r="D4" s="56"/>
      <c r="E4" s="68"/>
      <c r="F4" s="57"/>
      <c r="G4" s="55"/>
      <c r="H4" s="59"/>
      <c r="I4" s="64"/>
      <c r="J4" s="64"/>
      <c r="K4" s="58"/>
      <c r="L4" s="58"/>
      <c r="M4" s="65"/>
      <c r="N4" s="73" t="s">
        <v>533</v>
      </c>
      <c r="O4" s="73">
        <v>40559.811967592592</v>
      </c>
    </row>
    <row r="5" spans="1:15" x14ac:dyDescent="0.25">
      <c r="A5" s="71" t="s">
        <v>185</v>
      </c>
      <c r="B5" s="71" t="s">
        <v>496</v>
      </c>
      <c r="C5" s="55"/>
      <c r="D5" s="56"/>
      <c r="E5" s="68"/>
      <c r="F5" s="57"/>
      <c r="G5" s="55"/>
      <c r="H5" s="59"/>
      <c r="I5" s="64"/>
      <c r="J5" s="64"/>
      <c r="K5" s="58"/>
      <c r="L5" s="58"/>
      <c r="M5" s="65"/>
      <c r="N5" s="73" t="s">
        <v>533</v>
      </c>
      <c r="O5" s="73">
        <v>40559.8121875</v>
      </c>
    </row>
    <row r="6" spans="1:15" x14ac:dyDescent="0.25">
      <c r="A6" s="71" t="s">
        <v>186</v>
      </c>
      <c r="B6" s="71" t="s">
        <v>497</v>
      </c>
      <c r="C6" s="55"/>
      <c r="D6" s="56"/>
      <c r="E6" s="68"/>
      <c r="F6" s="57"/>
      <c r="G6" s="55"/>
      <c r="H6" s="59"/>
      <c r="I6" s="64"/>
      <c r="J6" s="64"/>
      <c r="K6" s="58"/>
      <c r="L6" s="58"/>
      <c r="M6" s="65"/>
      <c r="N6" s="73" t="s">
        <v>533</v>
      </c>
      <c r="O6" s="73">
        <v>40559.812905092593</v>
      </c>
    </row>
    <row r="7" spans="1:15" x14ac:dyDescent="0.25">
      <c r="A7" s="71" t="s">
        <v>186</v>
      </c>
      <c r="B7" s="71" t="s">
        <v>492</v>
      </c>
      <c r="C7" s="55"/>
      <c r="D7" s="56"/>
      <c r="E7" s="68"/>
      <c r="F7" s="57"/>
      <c r="G7" s="55"/>
      <c r="H7" s="59"/>
      <c r="I7" s="64"/>
      <c r="J7" s="64"/>
      <c r="K7" s="58"/>
      <c r="L7" s="58"/>
      <c r="M7" s="65"/>
      <c r="N7" s="73" t="s">
        <v>533</v>
      </c>
      <c r="O7" s="73">
        <v>40559.812905092593</v>
      </c>
    </row>
    <row r="8" spans="1:15" x14ac:dyDescent="0.25">
      <c r="A8" s="71" t="s">
        <v>187</v>
      </c>
      <c r="B8" s="71" t="s">
        <v>374</v>
      </c>
      <c r="C8" s="55"/>
      <c r="D8" s="56"/>
      <c r="E8" s="68"/>
      <c r="F8" s="57"/>
      <c r="G8" s="55"/>
      <c r="H8" s="59"/>
      <c r="I8" s="64"/>
      <c r="J8" s="64"/>
      <c r="K8" s="58"/>
      <c r="L8" s="58"/>
      <c r="M8" s="65"/>
      <c r="N8" s="73" t="s">
        <v>533</v>
      </c>
      <c r="O8" s="73">
        <v>40559.813125000001</v>
      </c>
    </row>
    <row r="9" spans="1:15" x14ac:dyDescent="0.25">
      <c r="A9" s="71" t="s">
        <v>187</v>
      </c>
      <c r="B9" s="71" t="s">
        <v>374</v>
      </c>
      <c r="C9" s="55"/>
      <c r="D9" s="56"/>
      <c r="E9" s="68"/>
      <c r="F9" s="57"/>
      <c r="G9" s="55"/>
      <c r="H9" s="59"/>
      <c r="I9" s="64"/>
      <c r="J9" s="64"/>
      <c r="K9" s="58"/>
      <c r="L9" s="58"/>
      <c r="M9" s="65"/>
      <c r="N9" s="73" t="s">
        <v>534</v>
      </c>
      <c r="O9" s="73">
        <v>40559.813125000001</v>
      </c>
    </row>
    <row r="10" spans="1:15" x14ac:dyDescent="0.25">
      <c r="A10" s="71" t="s">
        <v>188</v>
      </c>
      <c r="B10" s="71" t="s">
        <v>438</v>
      </c>
      <c r="C10" s="55"/>
      <c r="D10" s="56"/>
      <c r="E10" s="68"/>
      <c r="F10" s="57"/>
      <c r="G10" s="55"/>
      <c r="H10" s="59"/>
      <c r="I10" s="64"/>
      <c r="J10" s="64"/>
      <c r="K10" s="58"/>
      <c r="L10" s="58"/>
      <c r="M10" s="65"/>
      <c r="N10" s="73" t="s">
        <v>533</v>
      </c>
      <c r="O10" s="73">
        <v>40559.813692129632</v>
      </c>
    </row>
    <row r="11" spans="1:15" x14ac:dyDescent="0.25">
      <c r="A11" s="71" t="s">
        <v>189</v>
      </c>
      <c r="B11" s="71" t="s">
        <v>498</v>
      </c>
      <c r="C11" s="55"/>
      <c r="D11" s="56"/>
      <c r="E11" s="68"/>
      <c r="F11" s="57"/>
      <c r="G11" s="55"/>
      <c r="H11" s="59"/>
      <c r="I11" s="64"/>
      <c r="J11" s="64"/>
      <c r="K11" s="58"/>
      <c r="L11" s="58"/>
      <c r="M11" s="65"/>
      <c r="N11" s="73" t="s">
        <v>533</v>
      </c>
      <c r="O11" s="73">
        <v>40559.814467592594</v>
      </c>
    </row>
    <row r="12" spans="1:15" x14ac:dyDescent="0.25">
      <c r="A12" s="71" t="s">
        <v>190</v>
      </c>
      <c r="B12" s="71" t="s">
        <v>496</v>
      </c>
      <c r="C12" s="55"/>
      <c r="D12" s="56"/>
      <c r="E12" s="68"/>
      <c r="F12" s="57"/>
      <c r="G12" s="55"/>
      <c r="H12" s="59"/>
      <c r="I12" s="64"/>
      <c r="J12" s="64"/>
      <c r="K12" s="58"/>
      <c r="L12" s="58"/>
      <c r="M12" s="65"/>
      <c r="N12" s="73" t="s">
        <v>533</v>
      </c>
      <c r="O12" s="73">
        <v>40559.815625000003</v>
      </c>
    </row>
    <row r="13" spans="1:15" x14ac:dyDescent="0.25">
      <c r="A13" s="71" t="s">
        <v>191</v>
      </c>
      <c r="B13" s="71" t="s">
        <v>453</v>
      </c>
      <c r="C13" s="55"/>
      <c r="D13" s="56"/>
      <c r="E13" s="68"/>
      <c r="F13" s="57"/>
      <c r="G13" s="55"/>
      <c r="H13" s="59"/>
      <c r="I13" s="64"/>
      <c r="J13" s="64"/>
      <c r="K13" s="58"/>
      <c r="L13" s="58"/>
      <c r="M13" s="65"/>
      <c r="N13" s="73" t="s">
        <v>533</v>
      </c>
      <c r="O13" s="73">
        <v>40559.824247685188</v>
      </c>
    </row>
    <row r="14" spans="1:15" x14ac:dyDescent="0.25">
      <c r="A14" s="71" t="s">
        <v>191</v>
      </c>
      <c r="B14" s="71" t="s">
        <v>453</v>
      </c>
      <c r="C14" s="55"/>
      <c r="D14" s="56"/>
      <c r="E14" s="68"/>
      <c r="F14" s="57"/>
      <c r="G14" s="55"/>
      <c r="H14" s="59"/>
      <c r="I14" s="64"/>
      <c r="J14" s="64"/>
      <c r="K14" s="58"/>
      <c r="L14" s="58"/>
      <c r="M14" s="65"/>
      <c r="N14" s="73" t="s">
        <v>534</v>
      </c>
      <c r="O14" s="73">
        <v>40559.824247685188</v>
      </c>
    </row>
    <row r="15" spans="1:15" x14ac:dyDescent="0.25">
      <c r="A15" s="71" t="s">
        <v>192</v>
      </c>
      <c r="B15" s="71" t="s">
        <v>490</v>
      </c>
      <c r="C15" s="55"/>
      <c r="D15" s="56"/>
      <c r="E15" s="68"/>
      <c r="F15" s="57"/>
      <c r="G15" s="55"/>
      <c r="H15" s="59"/>
      <c r="I15" s="64"/>
      <c r="J15" s="64"/>
      <c r="K15" s="58"/>
      <c r="L15" s="58"/>
      <c r="M15" s="65"/>
      <c r="N15" s="73" t="s">
        <v>533</v>
      </c>
      <c r="O15" s="73">
        <v>40559.827013888891</v>
      </c>
    </row>
    <row r="16" spans="1:15" x14ac:dyDescent="0.25">
      <c r="A16" s="71" t="s">
        <v>193</v>
      </c>
      <c r="B16" s="71" t="s">
        <v>469</v>
      </c>
      <c r="C16" s="55"/>
      <c r="D16" s="56"/>
      <c r="E16" s="68"/>
      <c r="F16" s="57"/>
      <c r="G16" s="55"/>
      <c r="H16" s="59"/>
      <c r="I16" s="64"/>
      <c r="J16" s="64"/>
      <c r="K16" s="58"/>
      <c r="L16" s="58"/>
      <c r="M16" s="65"/>
      <c r="N16" s="73" t="s">
        <v>533</v>
      </c>
      <c r="O16" s="73">
        <v>40559.830636574072</v>
      </c>
    </row>
    <row r="17" spans="1:15" x14ac:dyDescent="0.25">
      <c r="A17" s="71" t="s">
        <v>194</v>
      </c>
      <c r="B17" s="71" t="s">
        <v>443</v>
      </c>
      <c r="C17" s="55"/>
      <c r="D17" s="56"/>
      <c r="E17" s="68"/>
      <c r="F17" s="57"/>
      <c r="G17" s="55"/>
      <c r="H17" s="59"/>
      <c r="I17" s="64"/>
      <c r="J17" s="64"/>
      <c r="K17" s="58"/>
      <c r="L17" s="58"/>
      <c r="M17" s="65"/>
      <c r="N17" s="73" t="s">
        <v>533</v>
      </c>
      <c r="O17" s="73">
        <v>40559.830671296295</v>
      </c>
    </row>
    <row r="18" spans="1:15" x14ac:dyDescent="0.25">
      <c r="A18" s="71" t="s">
        <v>195</v>
      </c>
      <c r="B18" s="71" t="s">
        <v>496</v>
      </c>
      <c r="C18" s="55"/>
      <c r="D18" s="56"/>
      <c r="E18" s="68"/>
      <c r="F18" s="57"/>
      <c r="G18" s="55"/>
      <c r="H18" s="59"/>
      <c r="I18" s="64"/>
      <c r="J18" s="64"/>
      <c r="K18" s="58"/>
      <c r="L18" s="58"/>
      <c r="M18" s="65"/>
      <c r="N18" s="73" t="s">
        <v>533</v>
      </c>
      <c r="O18" s="73">
        <v>40559.831296296295</v>
      </c>
    </row>
    <row r="19" spans="1:15" x14ac:dyDescent="0.25">
      <c r="A19" s="71" t="s">
        <v>195</v>
      </c>
      <c r="B19" s="71" t="s">
        <v>437</v>
      </c>
      <c r="C19" s="55"/>
      <c r="D19" s="56"/>
      <c r="E19" s="68"/>
      <c r="F19" s="57"/>
      <c r="G19" s="55"/>
      <c r="H19" s="59"/>
      <c r="I19" s="64"/>
      <c r="J19" s="64"/>
      <c r="K19" s="58"/>
      <c r="L19" s="58"/>
      <c r="M19" s="65"/>
      <c r="N19" s="73" t="s">
        <v>533</v>
      </c>
      <c r="O19" s="73">
        <v>40559.831296296295</v>
      </c>
    </row>
    <row r="20" spans="1:15" x14ac:dyDescent="0.25">
      <c r="A20" s="71" t="s">
        <v>195</v>
      </c>
      <c r="B20" s="71" t="s">
        <v>437</v>
      </c>
      <c r="C20" s="55"/>
      <c r="D20" s="56"/>
      <c r="E20" s="68"/>
      <c r="F20" s="57"/>
      <c r="G20" s="55"/>
      <c r="H20" s="59"/>
      <c r="I20" s="64"/>
      <c r="J20" s="64"/>
      <c r="K20" s="58"/>
      <c r="L20" s="58"/>
      <c r="M20" s="65"/>
      <c r="N20" s="73" t="s">
        <v>534</v>
      </c>
      <c r="O20" s="73">
        <v>40559.831296296295</v>
      </c>
    </row>
    <row r="21" spans="1:15" x14ac:dyDescent="0.25">
      <c r="A21" s="71" t="s">
        <v>196</v>
      </c>
      <c r="B21" s="71" t="s">
        <v>494</v>
      </c>
      <c r="C21" s="55"/>
      <c r="D21" s="56"/>
      <c r="E21" s="68"/>
      <c r="F21" s="57"/>
      <c r="G21" s="55"/>
      <c r="H21" s="59"/>
      <c r="I21" s="64"/>
      <c r="J21" s="64"/>
      <c r="K21" s="58"/>
      <c r="L21" s="58"/>
      <c r="M21" s="65"/>
      <c r="N21" s="73" t="s">
        <v>533</v>
      </c>
      <c r="O21" s="73">
        <v>40559.831388888888</v>
      </c>
    </row>
    <row r="22" spans="1:15" x14ac:dyDescent="0.25">
      <c r="A22" s="71" t="s">
        <v>197</v>
      </c>
      <c r="B22" s="71" t="s">
        <v>235</v>
      </c>
      <c r="C22" s="55"/>
      <c r="D22" s="56"/>
      <c r="E22" s="68"/>
      <c r="F22" s="57"/>
      <c r="G22" s="55"/>
      <c r="H22" s="59"/>
      <c r="I22" s="64"/>
      <c r="J22" s="64"/>
      <c r="K22" s="58"/>
      <c r="L22" s="58"/>
      <c r="M22" s="65"/>
      <c r="N22" s="73" t="s">
        <v>533</v>
      </c>
      <c r="O22" s="73">
        <v>40559.831562500003</v>
      </c>
    </row>
    <row r="23" spans="1:15" x14ac:dyDescent="0.25">
      <c r="A23" s="71" t="s">
        <v>198</v>
      </c>
      <c r="B23" s="71" t="s">
        <v>309</v>
      </c>
      <c r="C23" s="55"/>
      <c r="D23" s="56"/>
      <c r="E23" s="68"/>
      <c r="F23" s="57"/>
      <c r="G23" s="55"/>
      <c r="H23" s="59"/>
      <c r="I23" s="64"/>
      <c r="J23" s="64"/>
      <c r="K23" s="58"/>
      <c r="L23" s="58"/>
      <c r="M23" s="65"/>
      <c r="N23" s="73" t="s">
        <v>533</v>
      </c>
      <c r="O23" s="73">
        <v>40559.834247685183</v>
      </c>
    </row>
    <row r="24" spans="1:15" x14ac:dyDescent="0.25">
      <c r="A24" s="71" t="s">
        <v>198</v>
      </c>
      <c r="B24" s="71" t="s">
        <v>309</v>
      </c>
      <c r="C24" s="55"/>
      <c r="D24" s="56"/>
      <c r="E24" s="68"/>
      <c r="F24" s="57"/>
      <c r="G24" s="55"/>
      <c r="H24" s="59"/>
      <c r="I24" s="64"/>
      <c r="J24" s="64"/>
      <c r="K24" s="58"/>
      <c r="L24" s="58"/>
      <c r="M24" s="65"/>
      <c r="N24" s="73" t="s">
        <v>534</v>
      </c>
      <c r="O24" s="73">
        <v>40559.834247685183</v>
      </c>
    </row>
    <row r="25" spans="1:15" x14ac:dyDescent="0.25">
      <c r="A25" s="71" t="s">
        <v>199</v>
      </c>
      <c r="B25" s="71" t="s">
        <v>499</v>
      </c>
      <c r="C25" s="55"/>
      <c r="D25" s="56"/>
      <c r="E25" s="68"/>
      <c r="F25" s="57"/>
      <c r="G25" s="55"/>
      <c r="H25" s="59"/>
      <c r="I25" s="64"/>
      <c r="J25" s="64"/>
      <c r="K25" s="58"/>
      <c r="L25" s="58"/>
      <c r="M25" s="65"/>
      <c r="N25" s="73" t="s">
        <v>533</v>
      </c>
      <c r="O25" s="73">
        <v>40559.839224537034</v>
      </c>
    </row>
    <row r="26" spans="1:15" x14ac:dyDescent="0.25">
      <c r="A26" s="71" t="s">
        <v>200</v>
      </c>
      <c r="B26" s="71" t="s">
        <v>489</v>
      </c>
      <c r="C26" s="55"/>
      <c r="D26" s="56"/>
      <c r="E26" s="68"/>
      <c r="F26" s="57"/>
      <c r="G26" s="55"/>
      <c r="H26" s="59"/>
      <c r="I26" s="64"/>
      <c r="J26" s="64"/>
      <c r="K26" s="58"/>
      <c r="L26" s="58"/>
      <c r="M26" s="65"/>
      <c r="N26" s="73" t="s">
        <v>533</v>
      </c>
      <c r="O26" s="73">
        <v>40559.840636574074</v>
      </c>
    </row>
    <row r="27" spans="1:15" x14ac:dyDescent="0.25">
      <c r="A27" s="71" t="s">
        <v>201</v>
      </c>
      <c r="B27" s="71" t="s">
        <v>308</v>
      </c>
      <c r="C27" s="55"/>
      <c r="D27" s="56"/>
      <c r="E27" s="68"/>
      <c r="F27" s="57"/>
      <c r="G27" s="55"/>
      <c r="H27" s="59"/>
      <c r="I27" s="64"/>
      <c r="J27" s="64"/>
      <c r="K27" s="58"/>
      <c r="L27" s="58"/>
      <c r="M27" s="65"/>
      <c r="N27" s="73" t="s">
        <v>533</v>
      </c>
      <c r="O27" s="73">
        <v>40559.841377314813</v>
      </c>
    </row>
    <row r="28" spans="1:15" x14ac:dyDescent="0.25">
      <c r="A28" s="71" t="s">
        <v>201</v>
      </c>
      <c r="B28" s="71" t="s">
        <v>439</v>
      </c>
      <c r="C28" s="55"/>
      <c r="D28" s="56"/>
      <c r="E28" s="68"/>
      <c r="F28" s="57"/>
      <c r="G28" s="55"/>
      <c r="H28" s="59"/>
      <c r="I28" s="64"/>
      <c r="J28" s="64"/>
      <c r="K28" s="58"/>
      <c r="L28" s="58"/>
      <c r="M28" s="65"/>
      <c r="N28" s="73" t="s">
        <v>533</v>
      </c>
      <c r="O28" s="73">
        <v>40559.841377314813</v>
      </c>
    </row>
    <row r="29" spans="1:15" x14ac:dyDescent="0.25">
      <c r="A29" s="71" t="s">
        <v>202</v>
      </c>
      <c r="B29" s="71" t="s">
        <v>406</v>
      </c>
      <c r="C29" s="55"/>
      <c r="D29" s="56"/>
      <c r="E29" s="68"/>
      <c r="F29" s="57"/>
      <c r="G29" s="55"/>
      <c r="H29" s="59"/>
      <c r="I29" s="64"/>
      <c r="J29" s="64"/>
      <c r="K29" s="58"/>
      <c r="L29" s="58"/>
      <c r="M29" s="65"/>
      <c r="N29" s="73" t="s">
        <v>533</v>
      </c>
      <c r="O29" s="73">
        <v>40559.84611111111</v>
      </c>
    </row>
    <row r="30" spans="1:15" x14ac:dyDescent="0.25">
      <c r="A30" s="71" t="s">
        <v>203</v>
      </c>
      <c r="B30" s="71" t="s">
        <v>497</v>
      </c>
      <c r="C30" s="55"/>
      <c r="D30" s="56"/>
      <c r="E30" s="68"/>
      <c r="F30" s="57"/>
      <c r="G30" s="55"/>
      <c r="H30" s="59"/>
      <c r="I30" s="64"/>
      <c r="J30" s="64"/>
      <c r="K30" s="58"/>
      <c r="L30" s="58"/>
      <c r="M30" s="65"/>
      <c r="N30" s="73" t="s">
        <v>533</v>
      </c>
      <c r="O30" s="73">
        <v>40559.846446759257</v>
      </c>
    </row>
    <row r="31" spans="1:15" x14ac:dyDescent="0.25">
      <c r="A31" s="71" t="s">
        <v>204</v>
      </c>
      <c r="B31" s="71" t="s">
        <v>450</v>
      </c>
      <c r="C31" s="55"/>
      <c r="D31" s="56"/>
      <c r="E31" s="68"/>
      <c r="F31" s="57"/>
      <c r="G31" s="55"/>
      <c r="H31" s="59"/>
      <c r="I31" s="64"/>
      <c r="J31" s="64"/>
      <c r="K31" s="58"/>
      <c r="L31" s="58"/>
      <c r="M31" s="65"/>
      <c r="N31" s="73" t="s">
        <v>533</v>
      </c>
      <c r="O31" s="73">
        <v>40559.852592592593</v>
      </c>
    </row>
    <row r="32" spans="1:15" x14ac:dyDescent="0.25">
      <c r="A32" s="71" t="s">
        <v>205</v>
      </c>
      <c r="B32" s="71" t="s">
        <v>500</v>
      </c>
      <c r="C32" s="55"/>
      <c r="D32" s="56"/>
      <c r="E32" s="68"/>
      <c r="F32" s="57"/>
      <c r="G32" s="55"/>
      <c r="H32" s="59"/>
      <c r="I32" s="64"/>
      <c r="J32" s="64"/>
      <c r="K32" s="58"/>
      <c r="L32" s="58"/>
      <c r="M32" s="65"/>
      <c r="N32" s="73" t="s">
        <v>533</v>
      </c>
      <c r="O32" s="73">
        <v>40559.858159722222</v>
      </c>
    </row>
    <row r="33" spans="1:15" x14ac:dyDescent="0.25">
      <c r="A33" s="71" t="s">
        <v>206</v>
      </c>
      <c r="B33" s="71" t="s">
        <v>501</v>
      </c>
      <c r="C33" s="55"/>
      <c r="D33" s="56"/>
      <c r="E33" s="68"/>
      <c r="F33" s="57"/>
      <c r="G33" s="55"/>
      <c r="H33" s="59"/>
      <c r="I33" s="64"/>
      <c r="J33" s="64"/>
      <c r="K33" s="58"/>
      <c r="L33" s="58"/>
      <c r="M33" s="65"/>
      <c r="N33" s="73" t="s">
        <v>533</v>
      </c>
      <c r="O33" s="73">
        <v>40559.872152777774</v>
      </c>
    </row>
    <row r="34" spans="1:15" x14ac:dyDescent="0.25">
      <c r="A34" s="71" t="s">
        <v>207</v>
      </c>
      <c r="B34" s="71" t="s">
        <v>475</v>
      </c>
      <c r="C34" s="55"/>
      <c r="D34" s="56"/>
      <c r="E34" s="68"/>
      <c r="F34" s="57"/>
      <c r="G34" s="55"/>
      <c r="H34" s="59"/>
      <c r="I34" s="64"/>
      <c r="J34" s="64"/>
      <c r="K34" s="58"/>
      <c r="L34" s="58"/>
      <c r="M34" s="65"/>
      <c r="N34" s="73" t="s">
        <v>533</v>
      </c>
      <c r="O34" s="73">
        <v>40559.872384259259</v>
      </c>
    </row>
    <row r="35" spans="1:15" x14ac:dyDescent="0.25">
      <c r="A35" s="71" t="s">
        <v>208</v>
      </c>
      <c r="B35" s="71" t="s">
        <v>406</v>
      </c>
      <c r="C35" s="55"/>
      <c r="D35" s="56"/>
      <c r="E35" s="68"/>
      <c r="F35" s="57"/>
      <c r="G35" s="55"/>
      <c r="H35" s="59"/>
      <c r="I35" s="64"/>
      <c r="J35" s="64"/>
      <c r="K35" s="58"/>
      <c r="L35" s="58"/>
      <c r="M35" s="65"/>
      <c r="N35" s="73" t="s">
        <v>533</v>
      </c>
      <c r="O35" s="73">
        <v>40559.873171296298</v>
      </c>
    </row>
    <row r="36" spans="1:15" x14ac:dyDescent="0.25">
      <c r="A36" s="71" t="s">
        <v>209</v>
      </c>
      <c r="B36" s="71" t="s">
        <v>406</v>
      </c>
      <c r="C36" s="55"/>
      <c r="D36" s="56"/>
      <c r="E36" s="68"/>
      <c r="F36" s="57"/>
      <c r="G36" s="55"/>
      <c r="H36" s="59"/>
      <c r="I36" s="64"/>
      <c r="J36" s="64"/>
      <c r="K36" s="58"/>
      <c r="L36" s="58"/>
      <c r="M36" s="65"/>
      <c r="N36" s="73" t="s">
        <v>533</v>
      </c>
      <c r="O36" s="73">
        <v>40559.874803240738</v>
      </c>
    </row>
    <row r="37" spans="1:15" x14ac:dyDescent="0.25">
      <c r="A37" s="71" t="s">
        <v>210</v>
      </c>
      <c r="B37" s="71" t="s">
        <v>269</v>
      </c>
      <c r="C37" s="55"/>
      <c r="D37" s="56"/>
      <c r="E37" s="68"/>
      <c r="F37" s="57"/>
      <c r="G37" s="55"/>
      <c r="H37" s="59"/>
      <c r="I37" s="64"/>
      <c r="J37" s="64"/>
      <c r="K37" s="58"/>
      <c r="L37" s="58"/>
      <c r="M37" s="65"/>
      <c r="N37" s="73" t="s">
        <v>533</v>
      </c>
      <c r="O37" s="73">
        <v>40559.877650462964</v>
      </c>
    </row>
    <row r="38" spans="1:15" x14ac:dyDescent="0.25">
      <c r="A38" s="71" t="s">
        <v>210</v>
      </c>
      <c r="B38" s="71" t="s">
        <v>269</v>
      </c>
      <c r="C38" s="55"/>
      <c r="D38" s="56"/>
      <c r="E38" s="68"/>
      <c r="F38" s="57"/>
      <c r="G38" s="55"/>
      <c r="H38" s="59"/>
      <c r="I38" s="64"/>
      <c r="J38" s="64"/>
      <c r="K38" s="58"/>
      <c r="L38" s="58"/>
      <c r="M38" s="65"/>
      <c r="N38" s="73" t="s">
        <v>534</v>
      </c>
      <c r="O38" s="73">
        <v>40559.877650462964</v>
      </c>
    </row>
    <row r="39" spans="1:15" x14ac:dyDescent="0.25">
      <c r="A39" s="71" t="s">
        <v>211</v>
      </c>
      <c r="B39" s="71" t="s">
        <v>406</v>
      </c>
      <c r="C39" s="55"/>
      <c r="D39" s="56"/>
      <c r="E39" s="68"/>
      <c r="F39" s="57"/>
      <c r="G39" s="55"/>
      <c r="H39" s="59"/>
      <c r="I39" s="64"/>
      <c r="J39" s="64"/>
      <c r="K39" s="58"/>
      <c r="L39" s="58"/>
      <c r="M39" s="65"/>
      <c r="N39" s="73" t="s">
        <v>533</v>
      </c>
      <c r="O39" s="73">
        <v>40559.880185185182</v>
      </c>
    </row>
    <row r="40" spans="1:15" x14ac:dyDescent="0.25">
      <c r="A40" s="71" t="s">
        <v>212</v>
      </c>
      <c r="B40" s="71" t="s">
        <v>406</v>
      </c>
      <c r="C40" s="55"/>
      <c r="D40" s="56"/>
      <c r="E40" s="68"/>
      <c r="F40" s="57"/>
      <c r="G40" s="55"/>
      <c r="H40" s="59"/>
      <c r="I40" s="64"/>
      <c r="J40" s="64"/>
      <c r="K40" s="58"/>
      <c r="L40" s="58"/>
      <c r="M40" s="65"/>
      <c r="N40" s="73" t="s">
        <v>533</v>
      </c>
      <c r="O40" s="73">
        <v>40559.882743055554</v>
      </c>
    </row>
    <row r="41" spans="1:15" x14ac:dyDescent="0.25">
      <c r="A41" s="71" t="s">
        <v>213</v>
      </c>
      <c r="B41" s="71" t="s">
        <v>406</v>
      </c>
      <c r="C41" s="55"/>
      <c r="D41" s="56"/>
      <c r="E41" s="68"/>
      <c r="F41" s="57"/>
      <c r="G41" s="55"/>
      <c r="H41" s="59"/>
      <c r="I41" s="64"/>
      <c r="J41" s="64"/>
      <c r="K41" s="58"/>
      <c r="L41" s="58"/>
      <c r="M41" s="65"/>
      <c r="N41" s="73" t="s">
        <v>533</v>
      </c>
      <c r="O41" s="73">
        <v>40559.885162037041</v>
      </c>
    </row>
    <row r="42" spans="1:15" x14ac:dyDescent="0.25">
      <c r="A42" s="71" t="s">
        <v>214</v>
      </c>
      <c r="B42" s="71" t="s">
        <v>406</v>
      </c>
      <c r="C42" s="55"/>
      <c r="D42" s="56"/>
      <c r="E42" s="68"/>
      <c r="F42" s="57"/>
      <c r="G42" s="55"/>
      <c r="H42" s="59"/>
      <c r="I42" s="64"/>
      <c r="J42" s="64"/>
      <c r="K42" s="58"/>
      <c r="L42" s="58"/>
      <c r="M42" s="65"/>
      <c r="N42" s="73" t="s">
        <v>533</v>
      </c>
      <c r="O42" s="73">
        <v>40559.885162037041</v>
      </c>
    </row>
    <row r="43" spans="1:15" x14ac:dyDescent="0.25">
      <c r="A43" s="71" t="s">
        <v>215</v>
      </c>
      <c r="B43" s="71" t="s">
        <v>406</v>
      </c>
      <c r="C43" s="55"/>
      <c r="D43" s="56"/>
      <c r="E43" s="68"/>
      <c r="F43" s="57"/>
      <c r="G43" s="55"/>
      <c r="H43" s="59"/>
      <c r="I43" s="64"/>
      <c r="J43" s="64"/>
      <c r="K43" s="58"/>
      <c r="L43" s="58"/>
      <c r="M43" s="65"/>
      <c r="N43" s="73" t="s">
        <v>533</v>
      </c>
      <c r="O43" s="73">
        <v>40559.892893518518</v>
      </c>
    </row>
    <row r="44" spans="1:15" x14ac:dyDescent="0.25">
      <c r="A44" s="71" t="s">
        <v>216</v>
      </c>
      <c r="B44" s="71" t="s">
        <v>215</v>
      </c>
      <c r="C44" s="55"/>
      <c r="D44" s="56"/>
      <c r="E44" s="68"/>
      <c r="F44" s="57"/>
      <c r="G44" s="55"/>
      <c r="H44" s="59"/>
      <c r="I44" s="64"/>
      <c r="J44" s="64"/>
      <c r="K44" s="58"/>
      <c r="L44" s="58"/>
      <c r="M44" s="65"/>
      <c r="N44" s="73" t="s">
        <v>533</v>
      </c>
      <c r="O44" s="73">
        <v>40559.893379629626</v>
      </c>
    </row>
    <row r="45" spans="1:15" x14ac:dyDescent="0.25">
      <c r="A45" s="71" t="s">
        <v>216</v>
      </c>
      <c r="B45" s="71" t="s">
        <v>406</v>
      </c>
      <c r="C45" s="55"/>
      <c r="D45" s="56"/>
      <c r="E45" s="68"/>
      <c r="F45" s="57"/>
      <c r="G45" s="55"/>
      <c r="H45" s="59"/>
      <c r="I45" s="64"/>
      <c r="J45" s="64"/>
      <c r="K45" s="58"/>
      <c r="L45" s="58"/>
      <c r="M45" s="65"/>
      <c r="N45" s="73" t="s">
        <v>533</v>
      </c>
      <c r="O45" s="73">
        <v>40559.893379629626</v>
      </c>
    </row>
    <row r="46" spans="1:15" x14ac:dyDescent="0.25">
      <c r="A46" s="71" t="s">
        <v>217</v>
      </c>
      <c r="B46" s="71" t="s">
        <v>406</v>
      </c>
      <c r="C46" s="55"/>
      <c r="D46" s="56"/>
      <c r="E46" s="68"/>
      <c r="F46" s="57"/>
      <c r="G46" s="55"/>
      <c r="H46" s="59"/>
      <c r="I46" s="64"/>
      <c r="J46" s="64"/>
      <c r="K46" s="58"/>
      <c r="L46" s="58"/>
      <c r="M46" s="65"/>
      <c r="N46" s="73" t="s">
        <v>533</v>
      </c>
      <c r="O46" s="73">
        <v>40559.893379629626</v>
      </c>
    </row>
    <row r="47" spans="1:15" x14ac:dyDescent="0.25">
      <c r="A47" s="71" t="s">
        <v>218</v>
      </c>
      <c r="B47" s="71" t="s">
        <v>502</v>
      </c>
      <c r="C47" s="55"/>
      <c r="D47" s="56"/>
      <c r="E47" s="68"/>
      <c r="F47" s="57"/>
      <c r="G47" s="55"/>
      <c r="H47" s="59"/>
      <c r="I47" s="64"/>
      <c r="J47" s="64"/>
      <c r="K47" s="58"/>
      <c r="L47" s="58"/>
      <c r="M47" s="65"/>
      <c r="N47" s="73" t="s">
        <v>533</v>
      </c>
      <c r="O47" s="73">
        <v>40559.894652777781</v>
      </c>
    </row>
    <row r="48" spans="1:15" x14ac:dyDescent="0.25">
      <c r="A48" s="71" t="s">
        <v>219</v>
      </c>
      <c r="B48" s="71" t="s">
        <v>406</v>
      </c>
      <c r="C48" s="55"/>
      <c r="D48" s="56"/>
      <c r="E48" s="68"/>
      <c r="F48" s="57"/>
      <c r="G48" s="55"/>
      <c r="H48" s="59"/>
      <c r="I48" s="64"/>
      <c r="J48" s="64"/>
      <c r="K48" s="58"/>
      <c r="L48" s="58"/>
      <c r="M48" s="65"/>
      <c r="N48" s="73" t="s">
        <v>533</v>
      </c>
      <c r="O48" s="73">
        <v>40559.896793981483</v>
      </c>
    </row>
    <row r="49" spans="1:15" x14ac:dyDescent="0.25">
      <c r="A49" s="71" t="s">
        <v>220</v>
      </c>
      <c r="B49" s="71" t="s">
        <v>492</v>
      </c>
      <c r="C49" s="55"/>
      <c r="D49" s="56"/>
      <c r="E49" s="68"/>
      <c r="F49" s="57"/>
      <c r="G49" s="55"/>
      <c r="H49" s="59"/>
      <c r="I49" s="64"/>
      <c r="J49" s="64"/>
      <c r="K49" s="58"/>
      <c r="L49" s="58"/>
      <c r="M49" s="65"/>
      <c r="N49" s="73" t="s">
        <v>533</v>
      </c>
      <c r="O49" s="73">
        <v>40559.896805555552</v>
      </c>
    </row>
    <row r="50" spans="1:15" x14ac:dyDescent="0.25">
      <c r="A50" s="71" t="s">
        <v>220</v>
      </c>
      <c r="B50" s="71" t="s">
        <v>489</v>
      </c>
      <c r="C50" s="55"/>
      <c r="D50" s="56"/>
      <c r="E50" s="68"/>
      <c r="F50" s="57"/>
      <c r="G50" s="55"/>
      <c r="H50" s="59"/>
      <c r="I50" s="64"/>
      <c r="J50" s="64"/>
      <c r="K50" s="58"/>
      <c r="L50" s="58"/>
      <c r="M50" s="65"/>
      <c r="N50" s="73" t="s">
        <v>533</v>
      </c>
      <c r="O50" s="73">
        <v>40559.896805555552</v>
      </c>
    </row>
    <row r="51" spans="1:15" x14ac:dyDescent="0.25">
      <c r="A51" s="71" t="s">
        <v>221</v>
      </c>
      <c r="B51" s="71" t="s">
        <v>443</v>
      </c>
      <c r="C51" s="55"/>
      <c r="D51" s="56"/>
      <c r="E51" s="68"/>
      <c r="F51" s="57"/>
      <c r="G51" s="55"/>
      <c r="H51" s="59"/>
      <c r="I51" s="64"/>
      <c r="J51" s="64"/>
      <c r="K51" s="58"/>
      <c r="L51" s="58"/>
      <c r="M51" s="65"/>
      <c r="N51" s="73" t="s">
        <v>533</v>
      </c>
      <c r="O51" s="73">
        <v>40559.897430555553</v>
      </c>
    </row>
    <row r="52" spans="1:15" x14ac:dyDescent="0.25">
      <c r="A52" s="71" t="s">
        <v>222</v>
      </c>
      <c r="B52" s="71" t="s">
        <v>503</v>
      </c>
      <c r="C52" s="55"/>
      <c r="D52" s="56"/>
      <c r="E52" s="68"/>
      <c r="F52" s="57"/>
      <c r="G52" s="55"/>
      <c r="H52" s="59"/>
      <c r="I52" s="64"/>
      <c r="J52" s="64"/>
      <c r="K52" s="58"/>
      <c r="L52" s="58"/>
      <c r="M52" s="65"/>
      <c r="N52" s="73" t="s">
        <v>533</v>
      </c>
      <c r="O52" s="73">
        <v>40559.897766203707</v>
      </c>
    </row>
    <row r="53" spans="1:15" x14ac:dyDescent="0.25">
      <c r="A53" s="71" t="s">
        <v>222</v>
      </c>
      <c r="B53" s="71" t="s">
        <v>504</v>
      </c>
      <c r="C53" s="55"/>
      <c r="D53" s="56"/>
      <c r="E53" s="68"/>
      <c r="F53" s="57"/>
      <c r="G53" s="55"/>
      <c r="H53" s="59"/>
      <c r="I53" s="64"/>
      <c r="J53" s="64"/>
      <c r="K53" s="58"/>
      <c r="L53" s="58"/>
      <c r="M53" s="65"/>
      <c r="N53" s="73" t="s">
        <v>533</v>
      </c>
      <c r="O53" s="73">
        <v>40559.897766203707</v>
      </c>
    </row>
    <row r="54" spans="1:15" x14ac:dyDescent="0.25">
      <c r="A54" s="71" t="s">
        <v>223</v>
      </c>
      <c r="B54" s="71" t="s">
        <v>406</v>
      </c>
      <c r="C54" s="55"/>
      <c r="D54" s="56"/>
      <c r="E54" s="68"/>
      <c r="F54" s="57"/>
      <c r="G54" s="55"/>
      <c r="H54" s="59"/>
      <c r="I54" s="64"/>
      <c r="J54" s="64"/>
      <c r="K54" s="58"/>
      <c r="L54" s="58"/>
      <c r="M54" s="65"/>
      <c r="N54" s="73" t="s">
        <v>533</v>
      </c>
      <c r="O54" s="73">
        <v>40559.900081018517</v>
      </c>
    </row>
    <row r="55" spans="1:15" x14ac:dyDescent="0.25">
      <c r="A55" s="71" t="s">
        <v>224</v>
      </c>
      <c r="B55" s="71" t="s">
        <v>406</v>
      </c>
      <c r="C55" s="55"/>
      <c r="D55" s="56"/>
      <c r="E55" s="68"/>
      <c r="F55" s="57"/>
      <c r="G55" s="55"/>
      <c r="H55" s="59"/>
      <c r="I55" s="64"/>
      <c r="J55" s="64"/>
      <c r="K55" s="58"/>
      <c r="L55" s="58"/>
      <c r="M55" s="65"/>
      <c r="N55" s="73" t="s">
        <v>533</v>
      </c>
      <c r="O55" s="73">
        <v>40559.901342592595</v>
      </c>
    </row>
    <row r="56" spans="1:15" x14ac:dyDescent="0.25">
      <c r="A56" s="71" t="s">
        <v>225</v>
      </c>
      <c r="B56" s="71" t="s">
        <v>276</v>
      </c>
      <c r="C56" s="55"/>
      <c r="D56" s="56"/>
      <c r="E56" s="68"/>
      <c r="F56" s="57"/>
      <c r="G56" s="55"/>
      <c r="H56" s="59"/>
      <c r="I56" s="64"/>
      <c r="J56" s="64"/>
      <c r="K56" s="58"/>
      <c r="L56" s="58"/>
      <c r="M56" s="65"/>
      <c r="N56" s="73" t="s">
        <v>533</v>
      </c>
      <c r="O56" s="73">
        <v>40559.901597222219</v>
      </c>
    </row>
    <row r="57" spans="1:15" x14ac:dyDescent="0.25">
      <c r="A57" s="71" t="s">
        <v>226</v>
      </c>
      <c r="B57" s="71" t="s">
        <v>504</v>
      </c>
      <c r="C57" s="55"/>
      <c r="D57" s="56"/>
      <c r="E57" s="68"/>
      <c r="F57" s="57"/>
      <c r="G57" s="55"/>
      <c r="H57" s="59"/>
      <c r="I57" s="64"/>
      <c r="J57" s="64"/>
      <c r="K57" s="58"/>
      <c r="L57" s="58"/>
      <c r="M57" s="65"/>
      <c r="N57" s="73" t="s">
        <v>533</v>
      </c>
      <c r="O57" s="73">
        <v>40559.906111111108</v>
      </c>
    </row>
    <row r="58" spans="1:15" x14ac:dyDescent="0.25">
      <c r="A58" s="71" t="s">
        <v>227</v>
      </c>
      <c r="B58" s="71" t="s">
        <v>505</v>
      </c>
      <c r="C58" s="55"/>
      <c r="D58" s="56"/>
      <c r="E58" s="68"/>
      <c r="F58" s="57"/>
      <c r="G58" s="55"/>
      <c r="H58" s="59"/>
      <c r="I58" s="64"/>
      <c r="J58" s="64"/>
      <c r="K58" s="58"/>
      <c r="L58" s="58"/>
      <c r="M58" s="65"/>
      <c r="N58" s="73" t="s">
        <v>533</v>
      </c>
      <c r="O58" s="73">
        <v>40559.910451388889</v>
      </c>
    </row>
    <row r="59" spans="1:15" x14ac:dyDescent="0.25">
      <c r="A59" s="71" t="s">
        <v>228</v>
      </c>
      <c r="B59" s="71" t="s">
        <v>276</v>
      </c>
      <c r="C59" s="55"/>
      <c r="D59" s="56"/>
      <c r="E59" s="68"/>
      <c r="F59" s="57"/>
      <c r="G59" s="55"/>
      <c r="H59" s="59"/>
      <c r="I59" s="64"/>
      <c r="J59" s="64"/>
      <c r="K59" s="58"/>
      <c r="L59" s="58"/>
      <c r="M59" s="65"/>
      <c r="N59" s="73" t="s">
        <v>533</v>
      </c>
      <c r="O59" s="73">
        <v>40559.912465277775</v>
      </c>
    </row>
    <row r="60" spans="1:15" x14ac:dyDescent="0.25">
      <c r="A60" s="71" t="s">
        <v>229</v>
      </c>
      <c r="B60" s="71" t="s">
        <v>276</v>
      </c>
      <c r="C60" s="55"/>
      <c r="D60" s="56"/>
      <c r="E60" s="68"/>
      <c r="F60" s="57"/>
      <c r="G60" s="55"/>
      <c r="H60" s="59"/>
      <c r="I60" s="64"/>
      <c r="J60" s="64"/>
      <c r="K60" s="58"/>
      <c r="L60" s="58"/>
      <c r="M60" s="65"/>
      <c r="N60" s="73" t="s">
        <v>533</v>
      </c>
      <c r="O60" s="73">
        <v>40559.913229166668</v>
      </c>
    </row>
    <row r="61" spans="1:15" x14ac:dyDescent="0.25">
      <c r="A61" s="71" t="s">
        <v>229</v>
      </c>
      <c r="B61" s="71" t="s">
        <v>277</v>
      </c>
      <c r="C61" s="55"/>
      <c r="D61" s="56"/>
      <c r="E61" s="68"/>
      <c r="F61" s="57"/>
      <c r="G61" s="55"/>
      <c r="H61" s="59"/>
      <c r="I61" s="64"/>
      <c r="J61" s="64"/>
      <c r="K61" s="58"/>
      <c r="L61" s="58"/>
      <c r="M61" s="65"/>
      <c r="N61" s="73" t="s">
        <v>533</v>
      </c>
      <c r="O61" s="73">
        <v>40559.913229166668</v>
      </c>
    </row>
    <row r="62" spans="1:15" x14ac:dyDescent="0.25">
      <c r="A62" s="71" t="s">
        <v>230</v>
      </c>
      <c r="B62" s="71" t="s">
        <v>482</v>
      </c>
      <c r="C62" s="55"/>
      <c r="D62" s="56"/>
      <c r="E62" s="68"/>
      <c r="F62" s="57"/>
      <c r="G62" s="55"/>
      <c r="H62" s="59"/>
      <c r="I62" s="64"/>
      <c r="J62" s="64"/>
      <c r="K62" s="58"/>
      <c r="L62" s="58"/>
      <c r="M62" s="65"/>
      <c r="N62" s="73" t="s">
        <v>533</v>
      </c>
      <c r="O62" s="73">
        <v>40559.914849537039</v>
      </c>
    </row>
    <row r="63" spans="1:15" x14ac:dyDescent="0.25">
      <c r="A63" s="71" t="s">
        <v>230</v>
      </c>
      <c r="B63" s="71" t="s">
        <v>482</v>
      </c>
      <c r="C63" s="55"/>
      <c r="D63" s="56"/>
      <c r="E63" s="68"/>
      <c r="F63" s="57"/>
      <c r="G63" s="55"/>
      <c r="H63" s="59"/>
      <c r="I63" s="64"/>
      <c r="J63" s="64"/>
      <c r="K63" s="58"/>
      <c r="L63" s="58"/>
      <c r="M63" s="65"/>
      <c r="N63" s="73" t="s">
        <v>534</v>
      </c>
      <c r="O63" s="73">
        <v>40559.914849537039</v>
      </c>
    </row>
    <row r="64" spans="1:15" x14ac:dyDescent="0.25">
      <c r="A64" s="71" t="s">
        <v>231</v>
      </c>
      <c r="B64" s="71" t="s">
        <v>417</v>
      </c>
      <c r="C64" s="55"/>
      <c r="D64" s="56"/>
      <c r="E64" s="68"/>
      <c r="F64" s="57"/>
      <c r="G64" s="55"/>
      <c r="H64" s="59"/>
      <c r="I64" s="64"/>
      <c r="J64" s="64"/>
      <c r="K64" s="58"/>
      <c r="L64" s="58"/>
      <c r="M64" s="65"/>
      <c r="N64" s="73" t="s">
        <v>533</v>
      </c>
      <c r="O64" s="73">
        <v>40559.920069444444</v>
      </c>
    </row>
    <row r="65" spans="1:15" x14ac:dyDescent="0.25">
      <c r="A65" s="71" t="s">
        <v>232</v>
      </c>
      <c r="B65" s="71" t="s">
        <v>406</v>
      </c>
      <c r="C65" s="55"/>
      <c r="D65" s="56"/>
      <c r="E65" s="68"/>
      <c r="F65" s="57"/>
      <c r="G65" s="55"/>
      <c r="H65" s="59"/>
      <c r="I65" s="64"/>
      <c r="J65" s="64"/>
      <c r="K65" s="58"/>
      <c r="L65" s="58"/>
      <c r="M65" s="65"/>
      <c r="N65" s="73" t="s">
        <v>533</v>
      </c>
      <c r="O65" s="73">
        <v>40559.894791666666</v>
      </c>
    </row>
    <row r="66" spans="1:15" x14ac:dyDescent="0.25">
      <c r="A66" s="71" t="s">
        <v>233</v>
      </c>
      <c r="B66" s="71" t="s">
        <v>232</v>
      </c>
      <c r="C66" s="55"/>
      <c r="D66" s="56"/>
      <c r="E66" s="68"/>
      <c r="F66" s="57"/>
      <c r="G66" s="55"/>
      <c r="H66" s="59"/>
      <c r="I66" s="64"/>
      <c r="J66" s="64"/>
      <c r="K66" s="58"/>
      <c r="L66" s="58"/>
      <c r="M66" s="65"/>
      <c r="N66" s="73" t="s">
        <v>533</v>
      </c>
      <c r="O66" s="73">
        <v>40559.92559027778</v>
      </c>
    </row>
    <row r="67" spans="1:15" x14ac:dyDescent="0.25">
      <c r="A67" s="71" t="s">
        <v>233</v>
      </c>
      <c r="B67" s="71" t="s">
        <v>406</v>
      </c>
      <c r="C67" s="55"/>
      <c r="D67" s="56"/>
      <c r="E67" s="68"/>
      <c r="F67" s="57"/>
      <c r="G67" s="55"/>
      <c r="H67" s="59"/>
      <c r="I67" s="64"/>
      <c r="J67" s="64"/>
      <c r="K67" s="58"/>
      <c r="L67" s="58"/>
      <c r="M67" s="65"/>
      <c r="N67" s="73" t="s">
        <v>533</v>
      </c>
      <c r="O67" s="73">
        <v>40559.92559027778</v>
      </c>
    </row>
    <row r="68" spans="1:15" x14ac:dyDescent="0.25">
      <c r="A68" s="71" t="s">
        <v>234</v>
      </c>
      <c r="B68" s="71" t="s">
        <v>447</v>
      </c>
      <c r="C68" s="55"/>
      <c r="D68" s="56"/>
      <c r="E68" s="68"/>
      <c r="F68" s="57"/>
      <c r="G68" s="55"/>
      <c r="H68" s="59"/>
      <c r="I68" s="64"/>
      <c r="J68" s="64"/>
      <c r="K68" s="58"/>
      <c r="L68" s="58"/>
      <c r="M68" s="65"/>
      <c r="N68" s="73" t="s">
        <v>533</v>
      </c>
      <c r="O68" s="73">
        <v>40559.929409722223</v>
      </c>
    </row>
    <row r="69" spans="1:15" x14ac:dyDescent="0.25">
      <c r="A69" s="71" t="s">
        <v>234</v>
      </c>
      <c r="B69" s="71" t="s">
        <v>447</v>
      </c>
      <c r="C69" s="55"/>
      <c r="D69" s="56"/>
      <c r="E69" s="68"/>
      <c r="F69" s="57"/>
      <c r="G69" s="55"/>
      <c r="H69" s="59"/>
      <c r="I69" s="64"/>
      <c r="J69" s="64"/>
      <c r="K69" s="58"/>
      <c r="L69" s="58"/>
      <c r="M69" s="65"/>
      <c r="N69" s="73" t="s">
        <v>534</v>
      </c>
      <c r="O69" s="73">
        <v>40559.929409722223</v>
      </c>
    </row>
    <row r="70" spans="1:15" x14ac:dyDescent="0.25">
      <c r="A70" s="71" t="s">
        <v>235</v>
      </c>
      <c r="B70" s="71" t="s">
        <v>438</v>
      </c>
      <c r="C70" s="55"/>
      <c r="D70" s="56"/>
      <c r="E70" s="68"/>
      <c r="F70" s="57"/>
      <c r="G70" s="55"/>
      <c r="H70" s="59"/>
      <c r="I70" s="64"/>
      <c r="J70" s="64"/>
      <c r="K70" s="58"/>
      <c r="L70" s="58"/>
      <c r="M70" s="65"/>
      <c r="N70" s="73" t="s">
        <v>533</v>
      </c>
      <c r="O70" s="73">
        <v>40559.931585648148</v>
      </c>
    </row>
    <row r="71" spans="1:15" x14ac:dyDescent="0.25">
      <c r="A71" s="71" t="s">
        <v>235</v>
      </c>
      <c r="B71" s="71" t="s">
        <v>461</v>
      </c>
      <c r="C71" s="55"/>
      <c r="D71" s="56"/>
      <c r="E71" s="68"/>
      <c r="F71" s="57"/>
      <c r="G71" s="55"/>
      <c r="H71" s="59"/>
      <c r="I71" s="64"/>
      <c r="J71" s="64"/>
      <c r="K71" s="58"/>
      <c r="L71" s="58"/>
      <c r="M71" s="65"/>
      <c r="N71" s="73" t="s">
        <v>533</v>
      </c>
      <c r="O71" s="73">
        <v>40559.931585648148</v>
      </c>
    </row>
    <row r="72" spans="1:15" x14ac:dyDescent="0.25">
      <c r="A72" s="71" t="s">
        <v>236</v>
      </c>
      <c r="B72" s="71" t="s">
        <v>406</v>
      </c>
      <c r="C72" s="55"/>
      <c r="D72" s="56"/>
      <c r="E72" s="68"/>
      <c r="F72" s="57"/>
      <c r="G72" s="55"/>
      <c r="H72" s="59"/>
      <c r="I72" s="64"/>
      <c r="J72" s="64"/>
      <c r="K72" s="58"/>
      <c r="L72" s="58"/>
      <c r="M72" s="65"/>
      <c r="N72" s="73" t="s">
        <v>533</v>
      </c>
      <c r="O72" s="73">
        <v>40559.93377314815</v>
      </c>
    </row>
    <row r="73" spans="1:15" x14ac:dyDescent="0.25">
      <c r="A73" s="71" t="s">
        <v>237</v>
      </c>
      <c r="B73" s="71" t="s">
        <v>406</v>
      </c>
      <c r="C73" s="55"/>
      <c r="D73" s="56"/>
      <c r="E73" s="68"/>
      <c r="F73" s="57"/>
      <c r="G73" s="55"/>
      <c r="H73" s="59"/>
      <c r="I73" s="64"/>
      <c r="J73" s="64"/>
      <c r="K73" s="58"/>
      <c r="L73" s="58"/>
      <c r="M73" s="65"/>
      <c r="N73" s="73" t="s">
        <v>533</v>
      </c>
      <c r="O73" s="73">
        <v>40559.933842592596</v>
      </c>
    </row>
    <row r="74" spans="1:15" x14ac:dyDescent="0.25">
      <c r="A74" s="71" t="s">
        <v>238</v>
      </c>
      <c r="B74" s="71" t="s">
        <v>313</v>
      </c>
      <c r="C74" s="55"/>
      <c r="D74" s="56"/>
      <c r="E74" s="68"/>
      <c r="F74" s="57"/>
      <c r="G74" s="55"/>
      <c r="H74" s="59"/>
      <c r="I74" s="64"/>
      <c r="J74" s="64"/>
      <c r="K74" s="58"/>
      <c r="L74" s="58"/>
      <c r="M74" s="65"/>
      <c r="N74" s="73" t="s">
        <v>533</v>
      </c>
      <c r="O74" s="73">
        <v>40559.934756944444</v>
      </c>
    </row>
    <row r="75" spans="1:15" x14ac:dyDescent="0.25">
      <c r="A75" s="71" t="s">
        <v>238</v>
      </c>
      <c r="B75" s="71" t="s">
        <v>364</v>
      </c>
      <c r="C75" s="55"/>
      <c r="D75" s="56"/>
      <c r="E75" s="68"/>
      <c r="F75" s="57"/>
      <c r="G75" s="55"/>
      <c r="H75" s="59"/>
      <c r="I75" s="64"/>
      <c r="J75" s="64"/>
      <c r="K75" s="58"/>
      <c r="L75" s="58"/>
      <c r="M75" s="65"/>
      <c r="N75" s="73" t="s">
        <v>533</v>
      </c>
      <c r="O75" s="73">
        <v>40559.934756944444</v>
      </c>
    </row>
    <row r="76" spans="1:15" x14ac:dyDescent="0.25">
      <c r="A76" s="71" t="s">
        <v>239</v>
      </c>
      <c r="B76" s="71" t="s">
        <v>406</v>
      </c>
      <c r="C76" s="55"/>
      <c r="D76" s="56"/>
      <c r="E76" s="68"/>
      <c r="F76" s="57"/>
      <c r="G76" s="55"/>
      <c r="H76" s="59"/>
      <c r="I76" s="64"/>
      <c r="J76" s="64"/>
      <c r="K76" s="58"/>
      <c r="L76" s="58"/>
      <c r="M76" s="65"/>
      <c r="N76" s="73" t="s">
        <v>533</v>
      </c>
      <c r="O76" s="73">
        <v>40559.935648148145</v>
      </c>
    </row>
    <row r="77" spans="1:15" x14ac:dyDescent="0.25">
      <c r="A77" s="71" t="s">
        <v>240</v>
      </c>
      <c r="B77" s="71" t="s">
        <v>493</v>
      </c>
      <c r="C77" s="55"/>
      <c r="D77" s="56"/>
      <c r="E77" s="68"/>
      <c r="F77" s="57"/>
      <c r="G77" s="55"/>
      <c r="H77" s="59"/>
      <c r="I77" s="64"/>
      <c r="J77" s="64"/>
      <c r="K77" s="58"/>
      <c r="L77" s="58"/>
      <c r="M77" s="65"/>
      <c r="N77" s="73" t="s">
        <v>533</v>
      </c>
      <c r="O77" s="73">
        <v>40559.9372337963</v>
      </c>
    </row>
    <row r="78" spans="1:15" x14ac:dyDescent="0.25">
      <c r="A78" s="71" t="s">
        <v>241</v>
      </c>
      <c r="B78" s="71" t="s">
        <v>374</v>
      </c>
      <c r="C78" s="55"/>
      <c r="D78" s="56"/>
      <c r="E78" s="68"/>
      <c r="F78" s="57"/>
      <c r="G78" s="55"/>
      <c r="H78" s="59"/>
      <c r="I78" s="64"/>
      <c r="J78" s="64"/>
      <c r="K78" s="58"/>
      <c r="L78" s="58"/>
      <c r="M78" s="65"/>
      <c r="N78" s="73" t="s">
        <v>533</v>
      </c>
      <c r="O78" s="73">
        <v>40559.939097222225</v>
      </c>
    </row>
    <row r="79" spans="1:15" x14ac:dyDescent="0.25">
      <c r="A79" s="71" t="s">
        <v>242</v>
      </c>
      <c r="B79" s="71" t="s">
        <v>482</v>
      </c>
      <c r="C79" s="55"/>
      <c r="D79" s="56"/>
      <c r="E79" s="68"/>
      <c r="F79" s="57"/>
      <c r="G79" s="55"/>
      <c r="H79" s="59"/>
      <c r="I79" s="64"/>
      <c r="J79" s="64"/>
      <c r="K79" s="58"/>
      <c r="L79" s="58"/>
      <c r="M79" s="65"/>
      <c r="N79" s="73" t="s">
        <v>533</v>
      </c>
      <c r="O79" s="73">
        <v>40559.943935185183</v>
      </c>
    </row>
    <row r="80" spans="1:15" x14ac:dyDescent="0.25">
      <c r="A80" s="71" t="s">
        <v>243</v>
      </c>
      <c r="B80" s="71" t="s">
        <v>276</v>
      </c>
      <c r="C80" s="55"/>
      <c r="D80" s="56"/>
      <c r="E80" s="68"/>
      <c r="F80" s="57"/>
      <c r="G80" s="55"/>
      <c r="H80" s="59"/>
      <c r="I80" s="64"/>
      <c r="J80" s="64"/>
      <c r="K80" s="58"/>
      <c r="L80" s="58"/>
      <c r="M80" s="65"/>
      <c r="N80" s="73" t="s">
        <v>533</v>
      </c>
      <c r="O80" s="73">
        <v>40559.944745370369</v>
      </c>
    </row>
    <row r="81" spans="1:15" x14ac:dyDescent="0.25">
      <c r="A81" s="71" t="s">
        <v>243</v>
      </c>
      <c r="B81" s="71" t="s">
        <v>478</v>
      </c>
      <c r="C81" s="55"/>
      <c r="D81" s="56"/>
      <c r="E81" s="68"/>
      <c r="F81" s="57"/>
      <c r="G81" s="55"/>
      <c r="H81" s="59"/>
      <c r="I81" s="64"/>
      <c r="J81" s="64"/>
      <c r="K81" s="58"/>
      <c r="L81" s="58"/>
      <c r="M81" s="65"/>
      <c r="N81" s="73" t="s">
        <v>533</v>
      </c>
      <c r="O81" s="73">
        <v>40559.944745370369</v>
      </c>
    </row>
    <row r="82" spans="1:15" x14ac:dyDescent="0.25">
      <c r="A82" s="71" t="s">
        <v>244</v>
      </c>
      <c r="B82" s="71" t="s">
        <v>406</v>
      </c>
      <c r="C82" s="55"/>
      <c r="D82" s="56"/>
      <c r="E82" s="68"/>
      <c r="F82" s="57"/>
      <c r="G82" s="55"/>
      <c r="H82" s="59"/>
      <c r="I82" s="64"/>
      <c r="J82" s="64"/>
      <c r="K82" s="58"/>
      <c r="L82" s="58"/>
      <c r="M82" s="65"/>
      <c r="N82" s="73" t="s">
        <v>533</v>
      </c>
      <c r="O82" s="73">
        <v>40559.94908564815</v>
      </c>
    </row>
    <row r="83" spans="1:15" x14ac:dyDescent="0.25">
      <c r="A83" s="71" t="s">
        <v>245</v>
      </c>
      <c r="B83" s="71" t="s">
        <v>506</v>
      </c>
      <c r="C83" s="55"/>
      <c r="D83" s="56"/>
      <c r="E83" s="68"/>
      <c r="F83" s="57"/>
      <c r="G83" s="55"/>
      <c r="H83" s="59"/>
      <c r="I83" s="64"/>
      <c r="J83" s="64"/>
      <c r="K83" s="58"/>
      <c r="L83" s="58"/>
      <c r="M83" s="65"/>
      <c r="N83" s="73" t="s">
        <v>533</v>
      </c>
      <c r="O83" s="73">
        <v>40559.956388888888</v>
      </c>
    </row>
    <row r="84" spans="1:15" x14ac:dyDescent="0.25">
      <c r="A84" s="71" t="s">
        <v>245</v>
      </c>
      <c r="B84" s="71" t="s">
        <v>496</v>
      </c>
      <c r="C84" s="55"/>
      <c r="D84" s="56"/>
      <c r="E84" s="68"/>
      <c r="F84" s="57"/>
      <c r="G84" s="55"/>
      <c r="H84" s="59"/>
      <c r="I84" s="64"/>
      <c r="J84" s="64"/>
      <c r="K84" s="58"/>
      <c r="L84" s="58"/>
      <c r="M84" s="65"/>
      <c r="N84" s="73" t="s">
        <v>533</v>
      </c>
      <c r="O84" s="73">
        <v>40559.956388888888</v>
      </c>
    </row>
    <row r="85" spans="1:15" x14ac:dyDescent="0.25">
      <c r="A85" s="71" t="s">
        <v>246</v>
      </c>
      <c r="B85" s="71" t="s">
        <v>507</v>
      </c>
      <c r="C85" s="55"/>
      <c r="D85" s="56"/>
      <c r="E85" s="68"/>
      <c r="F85" s="57"/>
      <c r="G85" s="55"/>
      <c r="H85" s="59"/>
      <c r="I85" s="64"/>
      <c r="J85" s="64"/>
      <c r="K85" s="58"/>
      <c r="L85" s="58"/>
      <c r="M85" s="65"/>
      <c r="N85" s="73" t="s">
        <v>533</v>
      </c>
      <c r="O85" s="73">
        <v>40559.964548611111</v>
      </c>
    </row>
    <row r="86" spans="1:15" x14ac:dyDescent="0.25">
      <c r="A86" s="71" t="s">
        <v>247</v>
      </c>
      <c r="B86" s="71" t="s">
        <v>508</v>
      </c>
      <c r="C86" s="55"/>
      <c r="D86" s="56"/>
      <c r="E86" s="68"/>
      <c r="F86" s="57"/>
      <c r="G86" s="55"/>
      <c r="H86" s="59"/>
      <c r="I86" s="64"/>
      <c r="J86" s="64"/>
      <c r="K86" s="58"/>
      <c r="L86" s="58"/>
      <c r="M86" s="65"/>
      <c r="N86" s="73" t="s">
        <v>533</v>
      </c>
      <c r="O86" s="73">
        <v>40559.964560185188</v>
      </c>
    </row>
    <row r="87" spans="1:15" x14ac:dyDescent="0.25">
      <c r="A87" s="71" t="s">
        <v>247</v>
      </c>
      <c r="B87" s="71" t="s">
        <v>508</v>
      </c>
      <c r="C87" s="55"/>
      <c r="D87" s="56"/>
      <c r="E87" s="68"/>
      <c r="F87" s="57"/>
      <c r="G87" s="55"/>
      <c r="H87" s="59"/>
      <c r="I87" s="64"/>
      <c r="J87" s="64"/>
      <c r="K87" s="58"/>
      <c r="L87" s="58"/>
      <c r="M87" s="65"/>
      <c r="N87" s="73" t="s">
        <v>534</v>
      </c>
      <c r="O87" s="73">
        <v>40559.964560185188</v>
      </c>
    </row>
    <row r="88" spans="1:15" x14ac:dyDescent="0.25">
      <c r="A88" s="71" t="s">
        <v>248</v>
      </c>
      <c r="B88" s="71" t="s">
        <v>489</v>
      </c>
      <c r="C88" s="55"/>
      <c r="D88" s="56"/>
      <c r="E88" s="68"/>
      <c r="F88" s="57"/>
      <c r="G88" s="55"/>
      <c r="H88" s="59"/>
      <c r="I88" s="64"/>
      <c r="J88" s="64"/>
      <c r="K88" s="58"/>
      <c r="L88" s="58"/>
      <c r="M88" s="65"/>
      <c r="N88" s="73" t="s">
        <v>533</v>
      </c>
      <c r="O88" s="73">
        <v>40559.964988425927</v>
      </c>
    </row>
    <row r="89" spans="1:15" x14ac:dyDescent="0.25">
      <c r="A89" s="71" t="s">
        <v>249</v>
      </c>
      <c r="B89" s="71" t="s">
        <v>406</v>
      </c>
      <c r="C89" s="55"/>
      <c r="D89" s="56"/>
      <c r="E89" s="68"/>
      <c r="F89" s="57"/>
      <c r="G89" s="55"/>
      <c r="H89" s="59"/>
      <c r="I89" s="64"/>
      <c r="J89" s="64"/>
      <c r="K89" s="58"/>
      <c r="L89" s="58"/>
      <c r="M89" s="65"/>
      <c r="N89" s="73" t="s">
        <v>533</v>
      </c>
      <c r="O89" s="73">
        <v>40559.965416666666</v>
      </c>
    </row>
    <row r="90" spans="1:15" x14ac:dyDescent="0.25">
      <c r="A90" s="71" t="s">
        <v>250</v>
      </c>
      <c r="B90" s="71" t="s">
        <v>406</v>
      </c>
      <c r="C90" s="55"/>
      <c r="D90" s="56"/>
      <c r="E90" s="68"/>
      <c r="F90" s="57"/>
      <c r="G90" s="55"/>
      <c r="H90" s="59"/>
      <c r="I90" s="64"/>
      <c r="J90" s="64"/>
      <c r="K90" s="58"/>
      <c r="L90" s="58"/>
      <c r="M90" s="65"/>
      <c r="N90" s="73" t="s">
        <v>533</v>
      </c>
      <c r="O90" s="73">
        <v>40559.965648148151</v>
      </c>
    </row>
    <row r="91" spans="1:15" x14ac:dyDescent="0.25">
      <c r="A91" s="71" t="s">
        <v>251</v>
      </c>
      <c r="B91" s="71" t="s">
        <v>261</v>
      </c>
      <c r="C91" s="55"/>
      <c r="D91" s="56"/>
      <c r="E91" s="68"/>
      <c r="F91" s="57"/>
      <c r="G91" s="55"/>
      <c r="H91" s="59"/>
      <c r="I91" s="64"/>
      <c r="J91" s="64"/>
      <c r="K91" s="58"/>
      <c r="L91" s="58"/>
      <c r="M91" s="65"/>
      <c r="N91" s="73" t="s">
        <v>533</v>
      </c>
      <c r="O91" s="73">
        <v>40559.978275462963</v>
      </c>
    </row>
    <row r="92" spans="1:15" x14ac:dyDescent="0.25">
      <c r="A92" s="71" t="s">
        <v>252</v>
      </c>
      <c r="B92" s="71" t="s">
        <v>509</v>
      </c>
      <c r="C92" s="55"/>
      <c r="D92" s="56"/>
      <c r="E92" s="68"/>
      <c r="F92" s="57"/>
      <c r="G92" s="55"/>
      <c r="H92" s="59"/>
      <c r="I92" s="64"/>
      <c r="J92" s="64"/>
      <c r="K92" s="58"/>
      <c r="L92" s="58"/>
      <c r="M92" s="65"/>
      <c r="N92" s="73" t="s">
        <v>533</v>
      </c>
      <c r="O92" s="73">
        <v>40559.982592592591</v>
      </c>
    </row>
    <row r="93" spans="1:15" x14ac:dyDescent="0.25">
      <c r="A93" s="71" t="s">
        <v>252</v>
      </c>
      <c r="B93" s="71" t="s">
        <v>510</v>
      </c>
      <c r="C93" s="55"/>
      <c r="D93" s="56"/>
      <c r="E93" s="68"/>
      <c r="F93" s="57"/>
      <c r="G93" s="55"/>
      <c r="H93" s="59"/>
      <c r="I93" s="64"/>
      <c r="J93" s="64"/>
      <c r="K93" s="58"/>
      <c r="L93" s="58"/>
      <c r="M93" s="65"/>
      <c r="N93" s="73" t="s">
        <v>533</v>
      </c>
      <c r="O93" s="73">
        <v>40559.982592592591</v>
      </c>
    </row>
    <row r="94" spans="1:15" x14ac:dyDescent="0.25">
      <c r="A94" s="71" t="s">
        <v>252</v>
      </c>
      <c r="B94" s="71" t="s">
        <v>478</v>
      </c>
      <c r="C94" s="55"/>
      <c r="D94" s="56"/>
      <c r="E94" s="68"/>
      <c r="F94" s="57"/>
      <c r="G94" s="55"/>
      <c r="H94" s="59"/>
      <c r="I94" s="64"/>
      <c r="J94" s="64"/>
      <c r="K94" s="58"/>
      <c r="L94" s="58"/>
      <c r="M94" s="65"/>
      <c r="N94" s="73" t="s">
        <v>533</v>
      </c>
      <c r="O94" s="73">
        <v>40559.982592592591</v>
      </c>
    </row>
    <row r="95" spans="1:15" x14ac:dyDescent="0.25">
      <c r="A95" s="71" t="s">
        <v>252</v>
      </c>
      <c r="B95" s="71" t="s">
        <v>511</v>
      </c>
      <c r="C95" s="55"/>
      <c r="D95" s="56"/>
      <c r="E95" s="68"/>
      <c r="F95" s="57"/>
      <c r="G95" s="55"/>
      <c r="H95" s="59"/>
      <c r="I95" s="64"/>
      <c r="J95" s="64"/>
      <c r="K95" s="58"/>
      <c r="L95" s="58"/>
      <c r="M95" s="65"/>
      <c r="N95" s="73" t="s">
        <v>533</v>
      </c>
      <c r="O95" s="73">
        <v>40559.982592592591</v>
      </c>
    </row>
    <row r="96" spans="1:15" x14ac:dyDescent="0.25">
      <c r="A96" s="71" t="s">
        <v>253</v>
      </c>
      <c r="B96" s="71" t="s">
        <v>482</v>
      </c>
      <c r="C96" s="55"/>
      <c r="D96" s="56"/>
      <c r="E96" s="68"/>
      <c r="F96" s="57"/>
      <c r="G96" s="55"/>
      <c r="H96" s="59"/>
      <c r="I96" s="64"/>
      <c r="J96" s="64"/>
      <c r="K96" s="58"/>
      <c r="L96" s="58"/>
      <c r="M96" s="65"/>
      <c r="N96" s="73" t="s">
        <v>533</v>
      </c>
      <c r="O96" s="73">
        <v>40559.987858796296</v>
      </c>
    </row>
    <row r="97" spans="1:15" x14ac:dyDescent="0.25">
      <c r="A97" s="71" t="s">
        <v>253</v>
      </c>
      <c r="B97" s="71" t="s">
        <v>463</v>
      </c>
      <c r="C97" s="55"/>
      <c r="D97" s="56"/>
      <c r="E97" s="68"/>
      <c r="F97" s="57"/>
      <c r="G97" s="55"/>
      <c r="H97" s="59"/>
      <c r="I97" s="64"/>
      <c r="J97" s="64"/>
      <c r="K97" s="58"/>
      <c r="L97" s="58"/>
      <c r="M97" s="65"/>
      <c r="N97" s="73" t="s">
        <v>533</v>
      </c>
      <c r="O97" s="73">
        <v>40559.987858796296</v>
      </c>
    </row>
    <row r="98" spans="1:15" x14ac:dyDescent="0.25">
      <c r="A98" s="71" t="s">
        <v>254</v>
      </c>
      <c r="B98" s="71" t="s">
        <v>512</v>
      </c>
      <c r="C98" s="55"/>
      <c r="D98" s="56"/>
      <c r="E98" s="68"/>
      <c r="F98" s="57"/>
      <c r="G98" s="55"/>
      <c r="H98" s="59"/>
      <c r="I98" s="64"/>
      <c r="J98" s="64"/>
      <c r="K98" s="58"/>
      <c r="L98" s="58"/>
      <c r="M98" s="65"/>
      <c r="N98" s="73" t="s">
        <v>533</v>
      </c>
      <c r="O98" s="73">
        <v>40559.996805555558</v>
      </c>
    </row>
    <row r="99" spans="1:15" x14ac:dyDescent="0.25">
      <c r="A99" s="71" t="s">
        <v>254</v>
      </c>
      <c r="B99" s="71" t="s">
        <v>316</v>
      </c>
      <c r="C99" s="55"/>
      <c r="D99" s="56"/>
      <c r="E99" s="68"/>
      <c r="F99" s="57"/>
      <c r="G99" s="55"/>
      <c r="H99" s="59"/>
      <c r="I99" s="64"/>
      <c r="J99" s="64"/>
      <c r="K99" s="58"/>
      <c r="L99" s="58"/>
      <c r="M99" s="65"/>
      <c r="N99" s="73" t="s">
        <v>533</v>
      </c>
      <c r="O99" s="73">
        <v>40559.996805555558</v>
      </c>
    </row>
    <row r="100" spans="1:15" x14ac:dyDescent="0.25">
      <c r="A100" s="71" t="s">
        <v>255</v>
      </c>
      <c r="B100" s="71" t="s">
        <v>406</v>
      </c>
      <c r="C100" s="55"/>
      <c r="D100" s="56"/>
      <c r="E100" s="68"/>
      <c r="F100" s="57"/>
      <c r="G100" s="55"/>
      <c r="H100" s="59"/>
      <c r="I100" s="64"/>
      <c r="J100" s="64"/>
      <c r="K100" s="58"/>
      <c r="L100" s="58"/>
      <c r="M100" s="65"/>
      <c r="N100" s="73" t="s">
        <v>533</v>
      </c>
      <c r="O100" s="73">
        <v>40559.997118055559</v>
      </c>
    </row>
    <row r="101" spans="1:15" x14ac:dyDescent="0.25">
      <c r="A101" s="71" t="s">
        <v>256</v>
      </c>
      <c r="B101" s="71" t="s">
        <v>308</v>
      </c>
      <c r="C101" s="55"/>
      <c r="D101" s="56"/>
      <c r="E101" s="68"/>
      <c r="F101" s="57"/>
      <c r="G101" s="55"/>
      <c r="H101" s="59"/>
      <c r="I101" s="64"/>
      <c r="J101" s="64"/>
      <c r="K101" s="58"/>
      <c r="L101" s="58"/>
      <c r="M101" s="65"/>
      <c r="N101" s="73" t="s">
        <v>533</v>
      </c>
      <c r="O101" s="73">
        <v>40560.000821759262</v>
      </c>
    </row>
    <row r="102" spans="1:15" x14ac:dyDescent="0.25">
      <c r="A102" s="71" t="s">
        <v>257</v>
      </c>
      <c r="B102" s="71" t="s">
        <v>482</v>
      </c>
      <c r="C102" s="55"/>
      <c r="D102" s="56"/>
      <c r="E102" s="68"/>
      <c r="F102" s="57"/>
      <c r="G102" s="55"/>
      <c r="H102" s="59"/>
      <c r="I102" s="64"/>
      <c r="J102" s="64"/>
      <c r="K102" s="58"/>
      <c r="L102" s="58"/>
      <c r="M102" s="65"/>
      <c r="N102" s="73" t="s">
        <v>533</v>
      </c>
      <c r="O102" s="73">
        <v>40560.002789351849</v>
      </c>
    </row>
    <row r="103" spans="1:15" x14ac:dyDescent="0.25">
      <c r="A103" s="71" t="s">
        <v>257</v>
      </c>
      <c r="B103" s="71" t="s">
        <v>478</v>
      </c>
      <c r="C103" s="55"/>
      <c r="D103" s="56"/>
      <c r="E103" s="68"/>
      <c r="F103" s="57"/>
      <c r="G103" s="55"/>
      <c r="H103" s="59"/>
      <c r="I103" s="64"/>
      <c r="J103" s="64"/>
      <c r="K103" s="58"/>
      <c r="L103" s="58"/>
      <c r="M103" s="65"/>
      <c r="N103" s="73" t="s">
        <v>533</v>
      </c>
      <c r="O103" s="73">
        <v>40560.002789351849</v>
      </c>
    </row>
    <row r="104" spans="1:15" x14ac:dyDescent="0.25">
      <c r="A104" s="71" t="s">
        <v>258</v>
      </c>
      <c r="B104" s="71" t="s">
        <v>374</v>
      </c>
      <c r="C104" s="55"/>
      <c r="D104" s="56"/>
      <c r="E104" s="68"/>
      <c r="F104" s="57"/>
      <c r="G104" s="55"/>
      <c r="H104" s="59"/>
      <c r="I104" s="64"/>
      <c r="J104" s="64"/>
      <c r="K104" s="58"/>
      <c r="L104" s="58"/>
      <c r="M104" s="65"/>
      <c r="N104" s="73" t="s">
        <v>533</v>
      </c>
      <c r="O104" s="73">
        <v>40560.006030092591</v>
      </c>
    </row>
    <row r="105" spans="1:15" x14ac:dyDescent="0.25">
      <c r="A105" s="71" t="s">
        <v>259</v>
      </c>
      <c r="B105" s="71" t="s">
        <v>379</v>
      </c>
      <c r="C105" s="55"/>
      <c r="D105" s="56"/>
      <c r="E105" s="68"/>
      <c r="F105" s="57"/>
      <c r="G105" s="55"/>
      <c r="H105" s="59"/>
      <c r="I105" s="64"/>
      <c r="J105" s="64"/>
      <c r="K105" s="58"/>
      <c r="L105" s="58"/>
      <c r="M105" s="65"/>
      <c r="N105" s="73" t="s">
        <v>533</v>
      </c>
      <c r="O105" s="73">
        <v>40560.011377314811</v>
      </c>
    </row>
    <row r="106" spans="1:15" x14ac:dyDescent="0.25">
      <c r="A106" s="71" t="s">
        <v>260</v>
      </c>
      <c r="B106" s="71" t="s">
        <v>471</v>
      </c>
      <c r="C106" s="55"/>
      <c r="D106" s="56"/>
      <c r="E106" s="68"/>
      <c r="F106" s="57"/>
      <c r="G106" s="55"/>
      <c r="H106" s="59"/>
      <c r="I106" s="64"/>
      <c r="J106" s="64"/>
      <c r="K106" s="58"/>
      <c r="L106" s="58"/>
      <c r="M106" s="65"/>
      <c r="N106" s="73" t="s">
        <v>533</v>
      </c>
      <c r="O106" s="73">
        <v>40560.022094907406</v>
      </c>
    </row>
    <row r="107" spans="1:15" x14ac:dyDescent="0.25">
      <c r="A107" s="71" t="s">
        <v>261</v>
      </c>
      <c r="B107" s="71" t="s">
        <v>496</v>
      </c>
      <c r="C107" s="55"/>
      <c r="D107" s="56"/>
      <c r="E107" s="68"/>
      <c r="F107" s="57"/>
      <c r="G107" s="55"/>
      <c r="H107" s="59"/>
      <c r="I107" s="64"/>
      <c r="J107" s="64"/>
      <c r="K107" s="58"/>
      <c r="L107" s="58"/>
      <c r="M107" s="65"/>
      <c r="N107" s="73" t="s">
        <v>533</v>
      </c>
      <c r="O107" s="73">
        <v>40560.022939814815</v>
      </c>
    </row>
    <row r="108" spans="1:15" x14ac:dyDescent="0.25">
      <c r="A108" s="71" t="s">
        <v>262</v>
      </c>
      <c r="B108" s="71" t="s">
        <v>478</v>
      </c>
      <c r="C108" s="55"/>
      <c r="D108" s="56"/>
      <c r="E108" s="68"/>
      <c r="F108" s="57"/>
      <c r="G108" s="55"/>
      <c r="H108" s="59"/>
      <c r="I108" s="64"/>
      <c r="J108" s="64"/>
      <c r="K108" s="58"/>
      <c r="L108" s="58"/>
      <c r="M108" s="65"/>
      <c r="N108" s="73" t="s">
        <v>533</v>
      </c>
      <c r="O108" s="73">
        <v>40560.026516203703</v>
      </c>
    </row>
    <row r="109" spans="1:15" x14ac:dyDescent="0.25">
      <c r="A109" s="71" t="s">
        <v>262</v>
      </c>
      <c r="B109" s="71" t="s">
        <v>482</v>
      </c>
      <c r="C109" s="55"/>
      <c r="D109" s="56"/>
      <c r="E109" s="68"/>
      <c r="F109" s="57"/>
      <c r="G109" s="55"/>
      <c r="H109" s="59"/>
      <c r="I109" s="64"/>
      <c r="J109" s="64"/>
      <c r="K109" s="58"/>
      <c r="L109" s="58"/>
      <c r="M109" s="65"/>
      <c r="N109" s="73" t="s">
        <v>533</v>
      </c>
      <c r="O109" s="73">
        <v>40560.026516203703</v>
      </c>
    </row>
    <row r="110" spans="1:15" x14ac:dyDescent="0.25">
      <c r="A110" s="71" t="s">
        <v>263</v>
      </c>
      <c r="B110" s="71" t="s">
        <v>406</v>
      </c>
      <c r="C110" s="55"/>
      <c r="D110" s="56"/>
      <c r="E110" s="68"/>
      <c r="F110" s="57"/>
      <c r="G110" s="55"/>
      <c r="H110" s="59"/>
      <c r="I110" s="64"/>
      <c r="J110" s="64"/>
      <c r="K110" s="58"/>
      <c r="L110" s="58"/>
      <c r="M110" s="65"/>
      <c r="N110" s="73" t="s">
        <v>533</v>
      </c>
      <c r="O110" s="73">
        <v>40560.051620370374</v>
      </c>
    </row>
    <row r="111" spans="1:15" x14ac:dyDescent="0.25">
      <c r="A111" s="71" t="s">
        <v>264</v>
      </c>
      <c r="B111" s="71" t="s">
        <v>406</v>
      </c>
      <c r="C111" s="55"/>
      <c r="D111" s="56"/>
      <c r="E111" s="68"/>
      <c r="F111" s="57"/>
      <c r="G111" s="55"/>
      <c r="H111" s="59"/>
      <c r="I111" s="64"/>
      <c r="J111" s="64"/>
      <c r="K111" s="58"/>
      <c r="L111" s="58"/>
      <c r="M111" s="65"/>
      <c r="N111" s="73" t="s">
        <v>533</v>
      </c>
      <c r="O111" s="73">
        <v>40560.054456018515</v>
      </c>
    </row>
    <row r="112" spans="1:15" x14ac:dyDescent="0.25">
      <c r="A112" s="71" t="s">
        <v>265</v>
      </c>
      <c r="B112" s="71" t="s">
        <v>328</v>
      </c>
      <c r="C112" s="55"/>
      <c r="D112" s="56"/>
      <c r="E112" s="68"/>
      <c r="F112" s="57"/>
      <c r="G112" s="55"/>
      <c r="H112" s="59"/>
      <c r="I112" s="64"/>
      <c r="J112" s="64"/>
      <c r="K112" s="58"/>
      <c r="L112" s="58"/>
      <c r="M112" s="65"/>
      <c r="N112" s="73" t="s">
        <v>533</v>
      </c>
      <c r="O112" s="73">
        <v>40560.064444444448</v>
      </c>
    </row>
    <row r="113" spans="1:15" x14ac:dyDescent="0.25">
      <c r="A113" s="71" t="s">
        <v>265</v>
      </c>
      <c r="B113" s="71" t="s">
        <v>328</v>
      </c>
      <c r="C113" s="55"/>
      <c r="D113" s="56"/>
      <c r="E113" s="68"/>
      <c r="F113" s="57"/>
      <c r="G113" s="55"/>
      <c r="H113" s="59"/>
      <c r="I113" s="64"/>
      <c r="J113" s="64"/>
      <c r="K113" s="58"/>
      <c r="L113" s="58"/>
      <c r="M113" s="65"/>
      <c r="N113" s="73" t="s">
        <v>534</v>
      </c>
      <c r="O113" s="73">
        <v>40560.064444444448</v>
      </c>
    </row>
    <row r="114" spans="1:15" x14ac:dyDescent="0.25">
      <c r="A114" s="71" t="s">
        <v>266</v>
      </c>
      <c r="B114" s="71" t="s">
        <v>374</v>
      </c>
      <c r="C114" s="55"/>
      <c r="D114" s="56"/>
      <c r="E114" s="68"/>
      <c r="F114" s="57"/>
      <c r="G114" s="55"/>
      <c r="H114" s="59"/>
      <c r="I114" s="64"/>
      <c r="J114" s="64"/>
      <c r="K114" s="58"/>
      <c r="L114" s="58"/>
      <c r="M114" s="65"/>
      <c r="N114" s="73" t="s">
        <v>533</v>
      </c>
      <c r="O114" s="73">
        <v>40560.065324074072</v>
      </c>
    </row>
    <row r="115" spans="1:15" x14ac:dyDescent="0.25">
      <c r="A115" s="71" t="s">
        <v>267</v>
      </c>
      <c r="B115" s="71" t="s">
        <v>478</v>
      </c>
      <c r="C115" s="55"/>
      <c r="D115" s="56"/>
      <c r="E115" s="68"/>
      <c r="F115" s="57"/>
      <c r="G115" s="55"/>
      <c r="H115" s="59"/>
      <c r="I115" s="64"/>
      <c r="J115" s="64"/>
      <c r="K115" s="58"/>
      <c r="L115" s="58"/>
      <c r="M115" s="65"/>
      <c r="N115" s="73" t="s">
        <v>533</v>
      </c>
      <c r="O115" s="73">
        <v>40560.067326388889</v>
      </c>
    </row>
    <row r="116" spans="1:15" x14ac:dyDescent="0.25">
      <c r="A116" s="71" t="s">
        <v>267</v>
      </c>
      <c r="B116" s="71" t="s">
        <v>482</v>
      </c>
      <c r="C116" s="55"/>
      <c r="D116" s="56"/>
      <c r="E116" s="68"/>
      <c r="F116" s="57"/>
      <c r="G116" s="55"/>
      <c r="H116" s="59"/>
      <c r="I116" s="64"/>
      <c r="J116" s="64"/>
      <c r="K116" s="58"/>
      <c r="L116" s="58"/>
      <c r="M116" s="65"/>
      <c r="N116" s="73" t="s">
        <v>533</v>
      </c>
      <c r="O116" s="73">
        <v>40560.067326388889</v>
      </c>
    </row>
    <row r="117" spans="1:15" x14ac:dyDescent="0.25">
      <c r="A117" s="71" t="s">
        <v>267</v>
      </c>
      <c r="B117" s="71" t="s">
        <v>487</v>
      </c>
      <c r="C117" s="55"/>
      <c r="D117" s="56"/>
      <c r="E117" s="68"/>
      <c r="F117" s="57"/>
      <c r="G117" s="55"/>
      <c r="H117" s="59"/>
      <c r="I117" s="64"/>
      <c r="J117" s="64"/>
      <c r="K117" s="58"/>
      <c r="L117" s="58"/>
      <c r="M117" s="65"/>
      <c r="N117" s="73" t="s">
        <v>533</v>
      </c>
      <c r="O117" s="73">
        <v>40560.067326388889</v>
      </c>
    </row>
    <row r="118" spans="1:15" x14ac:dyDescent="0.25">
      <c r="A118" s="71" t="s">
        <v>268</v>
      </c>
      <c r="B118" s="71" t="s">
        <v>484</v>
      </c>
      <c r="C118" s="55"/>
      <c r="D118" s="56"/>
      <c r="E118" s="68"/>
      <c r="F118" s="57"/>
      <c r="G118" s="55"/>
      <c r="H118" s="59"/>
      <c r="I118" s="64"/>
      <c r="J118" s="64"/>
      <c r="K118" s="58"/>
      <c r="L118" s="58"/>
      <c r="M118" s="65"/>
      <c r="N118" s="73" t="s">
        <v>533</v>
      </c>
      <c r="O118" s="73">
        <v>40560.082118055558</v>
      </c>
    </row>
    <row r="119" spans="1:15" x14ac:dyDescent="0.25">
      <c r="A119" s="71" t="s">
        <v>269</v>
      </c>
      <c r="B119" s="71" t="s">
        <v>478</v>
      </c>
      <c r="C119" s="55"/>
      <c r="D119" s="56"/>
      <c r="E119" s="68"/>
      <c r="F119" s="57"/>
      <c r="G119" s="55"/>
      <c r="H119" s="59"/>
      <c r="I119" s="64"/>
      <c r="J119" s="64"/>
      <c r="K119" s="58"/>
      <c r="L119" s="58"/>
      <c r="M119" s="65"/>
      <c r="N119" s="73" t="s">
        <v>533</v>
      </c>
      <c r="O119" s="73">
        <v>40560.081956018519</v>
      </c>
    </row>
    <row r="120" spans="1:15" x14ac:dyDescent="0.25">
      <c r="A120" s="71" t="s">
        <v>269</v>
      </c>
      <c r="B120" s="71" t="s">
        <v>482</v>
      </c>
      <c r="C120" s="55"/>
      <c r="D120" s="56"/>
      <c r="E120" s="68"/>
      <c r="F120" s="57"/>
      <c r="G120" s="55"/>
      <c r="H120" s="59"/>
      <c r="I120" s="64"/>
      <c r="J120" s="64"/>
      <c r="K120" s="58"/>
      <c r="L120" s="58"/>
      <c r="M120" s="65"/>
      <c r="N120" s="73" t="s">
        <v>533</v>
      </c>
      <c r="O120" s="73">
        <v>40560.081956018519</v>
      </c>
    </row>
    <row r="121" spans="1:15" x14ac:dyDescent="0.25">
      <c r="A121" s="71" t="s">
        <v>270</v>
      </c>
      <c r="B121" s="71" t="s">
        <v>269</v>
      </c>
      <c r="C121" s="55"/>
      <c r="D121" s="56"/>
      <c r="E121" s="68"/>
      <c r="F121" s="57"/>
      <c r="G121" s="55"/>
      <c r="H121" s="59"/>
      <c r="I121" s="64"/>
      <c r="J121" s="64"/>
      <c r="K121" s="58"/>
      <c r="L121" s="58"/>
      <c r="M121" s="65"/>
      <c r="N121" s="73" t="s">
        <v>533</v>
      </c>
      <c r="O121" s="73">
        <v>40560.092291666668</v>
      </c>
    </row>
    <row r="122" spans="1:15" x14ac:dyDescent="0.25">
      <c r="A122" s="71" t="s">
        <v>270</v>
      </c>
      <c r="B122" s="71" t="s">
        <v>478</v>
      </c>
      <c r="C122" s="55"/>
      <c r="D122" s="56"/>
      <c r="E122" s="68"/>
      <c r="F122" s="57"/>
      <c r="G122" s="55"/>
      <c r="H122" s="59"/>
      <c r="I122" s="64"/>
      <c r="J122" s="64"/>
      <c r="K122" s="58"/>
      <c r="L122" s="58"/>
      <c r="M122" s="65"/>
      <c r="N122" s="73" t="s">
        <v>533</v>
      </c>
      <c r="O122" s="73">
        <v>40560.092291666668</v>
      </c>
    </row>
    <row r="123" spans="1:15" x14ac:dyDescent="0.25">
      <c r="A123" s="71" t="s">
        <v>270</v>
      </c>
      <c r="B123" s="71" t="s">
        <v>482</v>
      </c>
      <c r="C123" s="55"/>
      <c r="D123" s="56"/>
      <c r="E123" s="68"/>
      <c r="F123" s="57"/>
      <c r="G123" s="55"/>
      <c r="H123" s="59"/>
      <c r="I123" s="64"/>
      <c r="J123" s="64"/>
      <c r="K123" s="58"/>
      <c r="L123" s="58"/>
      <c r="M123" s="65"/>
      <c r="N123" s="73" t="s">
        <v>533</v>
      </c>
      <c r="O123" s="73">
        <v>40560.092291666668</v>
      </c>
    </row>
    <row r="124" spans="1:15" x14ac:dyDescent="0.25">
      <c r="A124" s="71" t="s">
        <v>271</v>
      </c>
      <c r="B124" s="71" t="s">
        <v>406</v>
      </c>
      <c r="C124" s="55"/>
      <c r="D124" s="56"/>
      <c r="E124" s="68"/>
      <c r="F124" s="57"/>
      <c r="G124" s="55"/>
      <c r="H124" s="59"/>
      <c r="I124" s="64"/>
      <c r="J124" s="64"/>
      <c r="K124" s="58"/>
      <c r="L124" s="58"/>
      <c r="M124" s="65"/>
      <c r="N124" s="73" t="s">
        <v>533</v>
      </c>
      <c r="O124" s="73">
        <v>40560.096539351849</v>
      </c>
    </row>
    <row r="125" spans="1:15" x14ac:dyDescent="0.25">
      <c r="A125" s="71" t="s">
        <v>272</v>
      </c>
      <c r="B125" s="71" t="s">
        <v>513</v>
      </c>
      <c r="C125" s="55"/>
      <c r="D125" s="56"/>
      <c r="E125" s="68"/>
      <c r="F125" s="57"/>
      <c r="G125" s="55"/>
      <c r="H125" s="59"/>
      <c r="I125" s="64"/>
      <c r="J125" s="64"/>
      <c r="K125" s="58"/>
      <c r="L125" s="58"/>
      <c r="M125" s="65"/>
      <c r="N125" s="73" t="s">
        <v>533</v>
      </c>
      <c r="O125" s="73">
        <v>40560.108854166669</v>
      </c>
    </row>
    <row r="126" spans="1:15" x14ac:dyDescent="0.25">
      <c r="A126" s="71" t="s">
        <v>273</v>
      </c>
      <c r="B126" s="71" t="s">
        <v>482</v>
      </c>
      <c r="C126" s="55"/>
      <c r="D126" s="56"/>
      <c r="E126" s="68"/>
      <c r="F126" s="57"/>
      <c r="G126" s="55"/>
      <c r="H126" s="59"/>
      <c r="I126" s="64"/>
      <c r="J126" s="64"/>
      <c r="K126" s="58"/>
      <c r="L126" s="58"/>
      <c r="M126" s="65"/>
      <c r="N126" s="73" t="s">
        <v>533</v>
      </c>
      <c r="O126" s="73">
        <v>40560.111354166664</v>
      </c>
    </row>
    <row r="127" spans="1:15" x14ac:dyDescent="0.25">
      <c r="A127" s="71" t="s">
        <v>273</v>
      </c>
      <c r="B127" s="71" t="s">
        <v>482</v>
      </c>
      <c r="C127" s="55"/>
      <c r="D127" s="56"/>
      <c r="E127" s="68"/>
      <c r="F127" s="57"/>
      <c r="G127" s="55"/>
      <c r="H127" s="59"/>
      <c r="I127" s="64"/>
      <c r="J127" s="64"/>
      <c r="K127" s="58"/>
      <c r="L127" s="58"/>
      <c r="M127" s="65"/>
      <c r="N127" s="73" t="s">
        <v>534</v>
      </c>
      <c r="O127" s="73">
        <v>40560.111354166664</v>
      </c>
    </row>
    <row r="128" spans="1:15" x14ac:dyDescent="0.25">
      <c r="A128" s="71" t="s">
        <v>274</v>
      </c>
      <c r="B128" s="71" t="s">
        <v>406</v>
      </c>
      <c r="C128" s="55"/>
      <c r="D128" s="56"/>
      <c r="E128" s="68"/>
      <c r="F128" s="57"/>
      <c r="G128" s="55"/>
      <c r="H128" s="59"/>
      <c r="I128" s="64"/>
      <c r="J128" s="64"/>
      <c r="K128" s="58"/>
      <c r="L128" s="58"/>
      <c r="M128" s="65"/>
      <c r="N128" s="73" t="s">
        <v>533</v>
      </c>
      <c r="O128" s="73">
        <v>40560.114212962966</v>
      </c>
    </row>
    <row r="129" spans="1:15" x14ac:dyDescent="0.25">
      <c r="A129" s="71" t="s">
        <v>275</v>
      </c>
      <c r="B129" s="71" t="s">
        <v>474</v>
      </c>
      <c r="C129" s="55"/>
      <c r="D129" s="56"/>
      <c r="E129" s="68"/>
      <c r="F129" s="57"/>
      <c r="G129" s="55"/>
      <c r="H129" s="59"/>
      <c r="I129" s="64"/>
      <c r="J129" s="64"/>
      <c r="K129" s="58"/>
      <c r="L129" s="58"/>
      <c r="M129" s="65"/>
      <c r="N129" s="73" t="s">
        <v>533</v>
      </c>
      <c r="O129" s="73">
        <v>40560.120659722219</v>
      </c>
    </row>
    <row r="130" spans="1:15" x14ac:dyDescent="0.25">
      <c r="A130" s="71" t="s">
        <v>276</v>
      </c>
      <c r="B130" s="71" t="s">
        <v>277</v>
      </c>
      <c r="C130" s="55"/>
      <c r="D130" s="56"/>
      <c r="E130" s="68"/>
      <c r="F130" s="57"/>
      <c r="G130" s="55"/>
      <c r="H130" s="59"/>
      <c r="I130" s="64"/>
      <c r="J130" s="64"/>
      <c r="K130" s="58"/>
      <c r="L130" s="58"/>
      <c r="M130" s="65"/>
      <c r="N130" s="73" t="s">
        <v>533</v>
      </c>
      <c r="O130" s="73">
        <v>40559.812534722223</v>
      </c>
    </row>
    <row r="131" spans="1:15" x14ac:dyDescent="0.25">
      <c r="A131" s="71" t="s">
        <v>277</v>
      </c>
      <c r="B131" s="71" t="s">
        <v>276</v>
      </c>
      <c r="C131" s="55"/>
      <c r="D131" s="56"/>
      <c r="E131" s="68"/>
      <c r="F131" s="57"/>
      <c r="G131" s="55"/>
      <c r="H131" s="59"/>
      <c r="I131" s="64"/>
      <c r="J131" s="64"/>
      <c r="K131" s="58"/>
      <c r="L131" s="58"/>
      <c r="M131" s="65"/>
      <c r="N131" s="73" t="s">
        <v>533</v>
      </c>
      <c r="O131" s="73">
        <v>40559.936006944445</v>
      </c>
    </row>
    <row r="132" spans="1:15" x14ac:dyDescent="0.25">
      <c r="A132" s="71" t="s">
        <v>277</v>
      </c>
      <c r="B132" s="71" t="s">
        <v>482</v>
      </c>
      <c r="C132" s="55"/>
      <c r="D132" s="56"/>
      <c r="E132" s="68"/>
      <c r="F132" s="57"/>
      <c r="G132" s="55"/>
      <c r="H132" s="59"/>
      <c r="I132" s="64"/>
      <c r="J132" s="64"/>
      <c r="K132" s="58"/>
      <c r="L132" s="58"/>
      <c r="M132" s="65"/>
      <c r="N132" s="73" t="s">
        <v>533</v>
      </c>
      <c r="O132" s="73">
        <v>40559.936006944445</v>
      </c>
    </row>
    <row r="133" spans="1:15" x14ac:dyDescent="0.25">
      <c r="A133" s="71" t="s">
        <v>278</v>
      </c>
      <c r="B133" s="71" t="s">
        <v>277</v>
      </c>
      <c r="C133" s="55"/>
      <c r="D133" s="56"/>
      <c r="E133" s="68"/>
      <c r="F133" s="57"/>
      <c r="G133" s="55"/>
      <c r="H133" s="59"/>
      <c r="I133" s="64"/>
      <c r="J133" s="64"/>
      <c r="K133" s="58"/>
      <c r="L133" s="58"/>
      <c r="M133" s="65"/>
      <c r="N133" s="73" t="s">
        <v>533</v>
      </c>
      <c r="O133" s="73">
        <v>40560.128321759257</v>
      </c>
    </row>
    <row r="134" spans="1:15" x14ac:dyDescent="0.25">
      <c r="A134" s="71" t="s">
        <v>278</v>
      </c>
      <c r="B134" s="71" t="s">
        <v>276</v>
      </c>
      <c r="C134" s="55"/>
      <c r="D134" s="56"/>
      <c r="E134" s="68"/>
      <c r="F134" s="57"/>
      <c r="G134" s="55"/>
      <c r="H134" s="59"/>
      <c r="I134" s="64"/>
      <c r="J134" s="64"/>
      <c r="K134" s="58"/>
      <c r="L134" s="58"/>
      <c r="M134" s="65"/>
      <c r="N134" s="73" t="s">
        <v>533</v>
      </c>
      <c r="O134" s="73">
        <v>40560.128321759257</v>
      </c>
    </row>
    <row r="135" spans="1:15" x14ac:dyDescent="0.25">
      <c r="A135" s="71" t="s">
        <v>278</v>
      </c>
      <c r="B135" s="71" t="s">
        <v>482</v>
      </c>
      <c r="C135" s="55"/>
      <c r="D135" s="56"/>
      <c r="E135" s="68"/>
      <c r="F135" s="57"/>
      <c r="G135" s="55"/>
      <c r="H135" s="59"/>
      <c r="I135" s="64"/>
      <c r="J135" s="64"/>
      <c r="K135" s="58"/>
      <c r="L135" s="58"/>
      <c r="M135" s="65"/>
      <c r="N135" s="73" t="s">
        <v>533</v>
      </c>
      <c r="O135" s="73">
        <v>40560.128321759257</v>
      </c>
    </row>
    <row r="136" spans="1:15" x14ac:dyDescent="0.25">
      <c r="A136" s="71" t="s">
        <v>279</v>
      </c>
      <c r="B136" s="71" t="s">
        <v>337</v>
      </c>
      <c r="C136" s="55"/>
      <c r="D136" s="56"/>
      <c r="E136" s="68"/>
      <c r="F136" s="57"/>
      <c r="G136" s="55"/>
      <c r="H136" s="59"/>
      <c r="I136" s="64"/>
      <c r="J136" s="64"/>
      <c r="K136" s="58"/>
      <c r="L136" s="58"/>
      <c r="M136" s="65"/>
      <c r="N136" s="73" t="s">
        <v>533</v>
      </c>
      <c r="O136" s="73">
        <v>40560.128981481481</v>
      </c>
    </row>
    <row r="137" spans="1:15" x14ac:dyDescent="0.25">
      <c r="A137" s="71" t="s">
        <v>279</v>
      </c>
      <c r="B137" s="71" t="s">
        <v>514</v>
      </c>
      <c r="C137" s="55"/>
      <c r="D137" s="56"/>
      <c r="E137" s="68"/>
      <c r="F137" s="57"/>
      <c r="G137" s="55"/>
      <c r="H137" s="59"/>
      <c r="I137" s="64"/>
      <c r="J137" s="64"/>
      <c r="K137" s="58"/>
      <c r="L137" s="58"/>
      <c r="M137" s="65"/>
      <c r="N137" s="73" t="s">
        <v>533</v>
      </c>
      <c r="O137" s="73">
        <v>40560.128981481481</v>
      </c>
    </row>
    <row r="138" spans="1:15" x14ac:dyDescent="0.25">
      <c r="A138" s="71" t="s">
        <v>280</v>
      </c>
      <c r="B138" s="71" t="s">
        <v>276</v>
      </c>
      <c r="C138" s="55"/>
      <c r="D138" s="56"/>
      <c r="E138" s="68"/>
      <c r="F138" s="57"/>
      <c r="G138" s="55"/>
      <c r="H138" s="59"/>
      <c r="I138" s="64"/>
      <c r="J138" s="64"/>
      <c r="K138" s="58"/>
      <c r="L138" s="58"/>
      <c r="M138" s="65"/>
      <c r="N138" s="73" t="s">
        <v>533</v>
      </c>
      <c r="O138" s="73">
        <v>40560.013969907406</v>
      </c>
    </row>
    <row r="139" spans="1:15" x14ac:dyDescent="0.25">
      <c r="A139" s="71" t="s">
        <v>280</v>
      </c>
      <c r="B139" s="71" t="s">
        <v>374</v>
      </c>
      <c r="C139" s="55"/>
      <c r="D139" s="56"/>
      <c r="E139" s="68"/>
      <c r="F139" s="57"/>
      <c r="G139" s="55"/>
      <c r="H139" s="59"/>
      <c r="I139" s="64"/>
      <c r="J139" s="64"/>
      <c r="K139" s="58"/>
      <c r="L139" s="58"/>
      <c r="M139" s="65"/>
      <c r="N139" s="73" t="s">
        <v>533</v>
      </c>
      <c r="O139" s="73">
        <v>40560.013969907406</v>
      </c>
    </row>
    <row r="140" spans="1:15" x14ac:dyDescent="0.25">
      <c r="A140" s="71" t="s">
        <v>280</v>
      </c>
      <c r="B140" s="71" t="s">
        <v>494</v>
      </c>
      <c r="C140" s="55"/>
      <c r="D140" s="56"/>
      <c r="E140" s="68"/>
      <c r="F140" s="57"/>
      <c r="G140" s="55"/>
      <c r="H140" s="59"/>
      <c r="I140" s="64"/>
      <c r="J140" s="64"/>
      <c r="K140" s="58"/>
      <c r="L140" s="58"/>
      <c r="M140" s="65"/>
      <c r="N140" s="73" t="s">
        <v>533</v>
      </c>
      <c r="O140" s="73">
        <v>40560.013969907406</v>
      </c>
    </row>
    <row r="141" spans="1:15" x14ac:dyDescent="0.25">
      <c r="A141" s="71" t="s">
        <v>280</v>
      </c>
      <c r="B141" s="71" t="s">
        <v>494</v>
      </c>
      <c r="C141" s="55"/>
      <c r="D141" s="56"/>
      <c r="E141" s="68"/>
      <c r="F141" s="57"/>
      <c r="G141" s="55"/>
      <c r="H141" s="59"/>
      <c r="I141" s="64"/>
      <c r="J141" s="64"/>
      <c r="K141" s="58"/>
      <c r="L141" s="58"/>
      <c r="M141" s="65"/>
      <c r="N141" s="73" t="s">
        <v>534</v>
      </c>
      <c r="O141" s="73">
        <v>40560.013969907406</v>
      </c>
    </row>
    <row r="142" spans="1:15" x14ac:dyDescent="0.25">
      <c r="A142" s="71" t="s">
        <v>281</v>
      </c>
      <c r="B142" s="71" t="s">
        <v>280</v>
      </c>
      <c r="C142" s="55"/>
      <c r="D142" s="56"/>
      <c r="E142" s="68"/>
      <c r="F142" s="57"/>
      <c r="G142" s="55"/>
      <c r="H142" s="59"/>
      <c r="I142" s="64"/>
      <c r="J142" s="64"/>
      <c r="K142" s="58"/>
      <c r="L142" s="58"/>
      <c r="M142" s="65"/>
      <c r="N142" s="73" t="s">
        <v>533</v>
      </c>
      <c r="O142" s="73">
        <v>40560.135451388887</v>
      </c>
    </row>
    <row r="143" spans="1:15" x14ac:dyDescent="0.25">
      <c r="A143" s="71" t="s">
        <v>281</v>
      </c>
      <c r="B143" s="71" t="s">
        <v>276</v>
      </c>
      <c r="C143" s="55"/>
      <c r="D143" s="56"/>
      <c r="E143" s="68"/>
      <c r="F143" s="57"/>
      <c r="G143" s="55"/>
      <c r="H143" s="59"/>
      <c r="I143" s="64"/>
      <c r="J143" s="64"/>
      <c r="K143" s="58"/>
      <c r="L143" s="58"/>
      <c r="M143" s="65"/>
      <c r="N143" s="73" t="s">
        <v>533</v>
      </c>
      <c r="O143" s="73">
        <v>40560.135451388887</v>
      </c>
    </row>
    <row r="144" spans="1:15" x14ac:dyDescent="0.25">
      <c r="A144" s="71" t="s">
        <v>281</v>
      </c>
      <c r="B144" s="71" t="s">
        <v>374</v>
      </c>
      <c r="C144" s="55"/>
      <c r="D144" s="56"/>
      <c r="E144" s="68"/>
      <c r="F144" s="57"/>
      <c r="G144" s="55"/>
      <c r="H144" s="59"/>
      <c r="I144" s="64"/>
      <c r="J144" s="64"/>
      <c r="K144" s="58"/>
      <c r="L144" s="58"/>
      <c r="M144" s="65"/>
      <c r="N144" s="73" t="s">
        <v>533</v>
      </c>
      <c r="O144" s="73">
        <v>40560.135451388887</v>
      </c>
    </row>
    <row r="145" spans="1:15" x14ac:dyDescent="0.25">
      <c r="A145" s="71" t="s">
        <v>281</v>
      </c>
      <c r="B145" s="71" t="s">
        <v>494</v>
      </c>
      <c r="C145" s="55"/>
      <c r="D145" s="56"/>
      <c r="E145" s="68"/>
      <c r="F145" s="57"/>
      <c r="G145" s="55"/>
      <c r="H145" s="59"/>
      <c r="I145" s="64"/>
      <c r="J145" s="64"/>
      <c r="K145" s="58"/>
      <c r="L145" s="58"/>
      <c r="M145" s="65"/>
      <c r="N145" s="73" t="s">
        <v>533</v>
      </c>
      <c r="O145" s="73">
        <v>40560.135451388887</v>
      </c>
    </row>
    <row r="146" spans="1:15" x14ac:dyDescent="0.25">
      <c r="A146" s="71" t="s">
        <v>282</v>
      </c>
      <c r="B146" s="71" t="s">
        <v>478</v>
      </c>
      <c r="C146" s="55"/>
      <c r="D146" s="56"/>
      <c r="E146" s="68"/>
      <c r="F146" s="57"/>
      <c r="G146" s="55"/>
      <c r="H146" s="59"/>
      <c r="I146" s="64"/>
      <c r="J146" s="64"/>
      <c r="K146" s="58"/>
      <c r="L146" s="58"/>
      <c r="M146" s="65"/>
      <c r="N146" s="73" t="s">
        <v>533</v>
      </c>
      <c r="O146" s="73">
        <v>40560.144432870373</v>
      </c>
    </row>
    <row r="147" spans="1:15" x14ac:dyDescent="0.25">
      <c r="A147" s="71" t="s">
        <v>283</v>
      </c>
      <c r="B147" s="71" t="s">
        <v>438</v>
      </c>
      <c r="C147" s="55"/>
      <c r="D147" s="56"/>
      <c r="E147" s="68"/>
      <c r="F147" s="57"/>
      <c r="G147" s="55"/>
      <c r="H147" s="59"/>
      <c r="I147" s="64"/>
      <c r="J147" s="64"/>
      <c r="K147" s="58"/>
      <c r="L147" s="58"/>
      <c r="M147" s="65"/>
      <c r="N147" s="73" t="s">
        <v>533</v>
      </c>
      <c r="O147" s="73">
        <v>40560.150972222225</v>
      </c>
    </row>
    <row r="148" spans="1:15" x14ac:dyDescent="0.25">
      <c r="A148" s="71" t="s">
        <v>284</v>
      </c>
      <c r="B148" s="71" t="s">
        <v>482</v>
      </c>
      <c r="C148" s="55"/>
      <c r="D148" s="56"/>
      <c r="E148" s="68"/>
      <c r="F148" s="57"/>
      <c r="G148" s="55"/>
      <c r="H148" s="59"/>
      <c r="I148" s="64"/>
      <c r="J148" s="64"/>
      <c r="K148" s="58"/>
      <c r="L148" s="58"/>
      <c r="M148" s="65"/>
      <c r="N148" s="73" t="s">
        <v>533</v>
      </c>
      <c r="O148" s="73">
        <v>40560.158391203702</v>
      </c>
    </row>
    <row r="149" spans="1:15" x14ac:dyDescent="0.25">
      <c r="A149" s="71" t="s">
        <v>285</v>
      </c>
      <c r="B149" s="71" t="s">
        <v>515</v>
      </c>
      <c r="C149" s="55"/>
      <c r="D149" s="56"/>
      <c r="E149" s="68"/>
      <c r="F149" s="57"/>
      <c r="G149" s="55"/>
      <c r="H149" s="59"/>
      <c r="I149" s="64"/>
      <c r="J149" s="64"/>
      <c r="K149" s="58"/>
      <c r="L149" s="58"/>
      <c r="M149" s="65"/>
      <c r="N149" s="73" t="s">
        <v>533</v>
      </c>
      <c r="O149" s="73">
        <v>40560.15247685185</v>
      </c>
    </row>
    <row r="150" spans="1:15" x14ac:dyDescent="0.25">
      <c r="A150" s="71" t="s">
        <v>286</v>
      </c>
      <c r="B150" s="71" t="s">
        <v>515</v>
      </c>
      <c r="C150" s="55"/>
      <c r="D150" s="56"/>
      <c r="E150" s="68"/>
      <c r="F150" s="57"/>
      <c r="G150" s="55"/>
      <c r="H150" s="59"/>
      <c r="I150" s="64"/>
      <c r="J150" s="64"/>
      <c r="K150" s="58"/>
      <c r="L150" s="58"/>
      <c r="M150" s="65"/>
      <c r="N150" s="73" t="s">
        <v>533</v>
      </c>
      <c r="O150" s="73">
        <v>40560.172465277778</v>
      </c>
    </row>
    <row r="151" spans="1:15" x14ac:dyDescent="0.25">
      <c r="A151" s="71" t="s">
        <v>287</v>
      </c>
      <c r="B151" s="71" t="s">
        <v>516</v>
      </c>
      <c r="C151" s="55"/>
      <c r="D151" s="56"/>
      <c r="E151" s="68"/>
      <c r="F151" s="57"/>
      <c r="G151" s="55"/>
      <c r="H151" s="59"/>
      <c r="I151" s="64"/>
      <c r="J151" s="64"/>
      <c r="K151" s="58"/>
      <c r="L151" s="58"/>
      <c r="M151" s="65"/>
      <c r="N151" s="73" t="s">
        <v>533</v>
      </c>
      <c r="O151" s="73">
        <v>40560.176261574074</v>
      </c>
    </row>
    <row r="152" spans="1:15" x14ac:dyDescent="0.25">
      <c r="A152" s="71" t="s">
        <v>288</v>
      </c>
      <c r="B152" s="71" t="s">
        <v>517</v>
      </c>
      <c r="C152" s="55"/>
      <c r="D152" s="56"/>
      <c r="E152" s="68"/>
      <c r="F152" s="57"/>
      <c r="G152" s="55"/>
      <c r="H152" s="59"/>
      <c r="I152" s="64"/>
      <c r="J152" s="64"/>
      <c r="K152" s="58"/>
      <c r="L152" s="58"/>
      <c r="M152" s="65"/>
      <c r="N152" s="73" t="s">
        <v>533</v>
      </c>
      <c r="O152" s="73">
        <v>40560.181273148148</v>
      </c>
    </row>
    <row r="153" spans="1:15" x14ac:dyDescent="0.25">
      <c r="A153" s="71" t="s">
        <v>288</v>
      </c>
      <c r="B153" s="71" t="s">
        <v>517</v>
      </c>
      <c r="C153" s="55"/>
      <c r="D153" s="56"/>
      <c r="E153" s="68"/>
      <c r="F153" s="57"/>
      <c r="G153" s="55"/>
      <c r="H153" s="59"/>
      <c r="I153" s="64"/>
      <c r="J153" s="64"/>
      <c r="K153" s="58"/>
      <c r="L153" s="58"/>
      <c r="M153" s="65"/>
      <c r="N153" s="73" t="s">
        <v>534</v>
      </c>
      <c r="O153" s="73">
        <v>40560.181273148148</v>
      </c>
    </row>
    <row r="154" spans="1:15" x14ac:dyDescent="0.25">
      <c r="A154" s="71" t="s">
        <v>289</v>
      </c>
      <c r="B154" s="71" t="s">
        <v>406</v>
      </c>
      <c r="C154" s="55"/>
      <c r="D154" s="56"/>
      <c r="E154" s="68"/>
      <c r="F154" s="57"/>
      <c r="G154" s="55"/>
      <c r="H154" s="59"/>
      <c r="I154" s="64"/>
      <c r="J154" s="64"/>
      <c r="K154" s="58"/>
      <c r="L154" s="58"/>
      <c r="M154" s="65"/>
      <c r="N154" s="73" t="s">
        <v>533</v>
      </c>
      <c r="O154" s="73">
        <v>40560.184699074074</v>
      </c>
    </row>
    <row r="155" spans="1:15" x14ac:dyDescent="0.25">
      <c r="A155" s="71" t="s">
        <v>290</v>
      </c>
      <c r="B155" s="71" t="s">
        <v>518</v>
      </c>
      <c r="C155" s="55"/>
      <c r="D155" s="56"/>
      <c r="E155" s="68"/>
      <c r="F155" s="57"/>
      <c r="G155" s="55"/>
      <c r="H155" s="59"/>
      <c r="I155" s="64"/>
      <c r="J155" s="64"/>
      <c r="K155" s="58"/>
      <c r="L155" s="58"/>
      <c r="M155" s="65"/>
      <c r="N155" s="73" t="s">
        <v>533</v>
      </c>
      <c r="O155" s="73">
        <v>40560.208148148151</v>
      </c>
    </row>
    <row r="156" spans="1:15" x14ac:dyDescent="0.25">
      <c r="A156" s="71" t="s">
        <v>291</v>
      </c>
      <c r="B156" s="71" t="s">
        <v>511</v>
      </c>
      <c r="C156" s="55"/>
      <c r="D156" s="56"/>
      <c r="E156" s="68"/>
      <c r="F156" s="57"/>
      <c r="G156" s="55"/>
      <c r="H156" s="59"/>
      <c r="I156" s="64"/>
      <c r="J156" s="64"/>
      <c r="K156" s="58"/>
      <c r="L156" s="58"/>
      <c r="M156" s="65"/>
      <c r="N156" s="73" t="s">
        <v>533</v>
      </c>
      <c r="O156" s="73">
        <v>40560.211631944447</v>
      </c>
    </row>
    <row r="157" spans="1:15" x14ac:dyDescent="0.25">
      <c r="A157" s="71" t="s">
        <v>292</v>
      </c>
      <c r="B157" s="71" t="s">
        <v>503</v>
      </c>
      <c r="C157" s="55"/>
      <c r="D157" s="56"/>
      <c r="E157" s="68"/>
      <c r="F157" s="57"/>
      <c r="G157" s="55"/>
      <c r="H157" s="59"/>
      <c r="I157" s="64"/>
      <c r="J157" s="64"/>
      <c r="K157" s="58"/>
      <c r="L157" s="58"/>
      <c r="M157" s="65"/>
      <c r="N157" s="73" t="s">
        <v>533</v>
      </c>
      <c r="O157" s="73">
        <v>40560.212280092594</v>
      </c>
    </row>
    <row r="158" spans="1:15" x14ac:dyDescent="0.25">
      <c r="A158" s="71" t="s">
        <v>293</v>
      </c>
      <c r="B158" s="71" t="s">
        <v>482</v>
      </c>
      <c r="C158" s="55"/>
      <c r="D158" s="56"/>
      <c r="E158" s="68"/>
      <c r="F158" s="57"/>
      <c r="G158" s="55"/>
      <c r="H158" s="59"/>
      <c r="I158" s="64"/>
      <c r="J158" s="64"/>
      <c r="K158" s="58"/>
      <c r="L158" s="58"/>
      <c r="M158" s="65"/>
      <c r="N158" s="73" t="s">
        <v>533</v>
      </c>
      <c r="O158" s="73">
        <v>40560.232395833336</v>
      </c>
    </row>
    <row r="159" spans="1:15" x14ac:dyDescent="0.25">
      <c r="A159" s="71" t="s">
        <v>294</v>
      </c>
      <c r="B159" s="71" t="s">
        <v>406</v>
      </c>
      <c r="C159" s="55"/>
      <c r="D159" s="56"/>
      <c r="E159" s="68"/>
      <c r="F159" s="57"/>
      <c r="G159" s="55"/>
      <c r="H159" s="59"/>
      <c r="I159" s="64"/>
      <c r="J159" s="64"/>
      <c r="K159" s="58"/>
      <c r="L159" s="58"/>
      <c r="M159" s="65"/>
      <c r="N159" s="73" t="s">
        <v>533</v>
      </c>
      <c r="O159" s="73">
        <v>40560.263912037037</v>
      </c>
    </row>
    <row r="160" spans="1:15" x14ac:dyDescent="0.25">
      <c r="A160" s="71" t="s">
        <v>295</v>
      </c>
      <c r="B160" s="71" t="s">
        <v>406</v>
      </c>
      <c r="C160" s="55"/>
      <c r="D160" s="56"/>
      <c r="E160" s="68"/>
      <c r="F160" s="57"/>
      <c r="G160" s="55"/>
      <c r="H160" s="59"/>
      <c r="I160" s="64"/>
      <c r="J160" s="64"/>
      <c r="K160" s="58"/>
      <c r="L160" s="58"/>
      <c r="M160" s="65"/>
      <c r="N160" s="73" t="s">
        <v>533</v>
      </c>
      <c r="O160" s="73">
        <v>40560.263912037037</v>
      </c>
    </row>
    <row r="161" spans="1:15" x14ac:dyDescent="0.25">
      <c r="A161" s="71" t="s">
        <v>296</v>
      </c>
      <c r="B161" s="71" t="s">
        <v>475</v>
      </c>
      <c r="C161" s="55"/>
      <c r="D161" s="56"/>
      <c r="E161" s="68"/>
      <c r="F161" s="57"/>
      <c r="G161" s="55"/>
      <c r="H161" s="59"/>
      <c r="I161" s="64"/>
      <c r="J161" s="64"/>
      <c r="K161" s="58"/>
      <c r="L161" s="58"/>
      <c r="M161" s="65"/>
      <c r="N161" s="73" t="s">
        <v>533</v>
      </c>
      <c r="O161" s="73">
        <v>40560.267546296294</v>
      </c>
    </row>
    <row r="162" spans="1:15" x14ac:dyDescent="0.25">
      <c r="A162" s="71" t="s">
        <v>297</v>
      </c>
      <c r="B162" s="71" t="s">
        <v>482</v>
      </c>
      <c r="C162" s="55"/>
      <c r="D162" s="56"/>
      <c r="E162" s="68"/>
      <c r="F162" s="57"/>
      <c r="G162" s="55"/>
      <c r="H162" s="59"/>
      <c r="I162" s="64"/>
      <c r="J162" s="64"/>
      <c r="K162" s="58"/>
      <c r="L162" s="58"/>
      <c r="M162" s="65"/>
      <c r="N162" s="73" t="s">
        <v>533</v>
      </c>
      <c r="O162" s="73">
        <v>40560.267928240741</v>
      </c>
    </row>
    <row r="163" spans="1:15" x14ac:dyDescent="0.25">
      <c r="A163" s="71" t="s">
        <v>297</v>
      </c>
      <c r="B163" s="71" t="s">
        <v>447</v>
      </c>
      <c r="C163" s="55"/>
      <c r="D163" s="56"/>
      <c r="E163" s="68"/>
      <c r="F163" s="57"/>
      <c r="G163" s="55"/>
      <c r="H163" s="59"/>
      <c r="I163" s="64"/>
      <c r="J163" s="64"/>
      <c r="K163" s="58"/>
      <c r="L163" s="58"/>
      <c r="M163" s="65"/>
      <c r="N163" s="73" t="s">
        <v>533</v>
      </c>
      <c r="O163" s="73">
        <v>40560.267928240741</v>
      </c>
    </row>
    <row r="164" spans="1:15" x14ac:dyDescent="0.25">
      <c r="A164" s="71" t="s">
        <v>297</v>
      </c>
      <c r="B164" s="71" t="s">
        <v>447</v>
      </c>
      <c r="C164" s="55"/>
      <c r="D164" s="56"/>
      <c r="E164" s="68"/>
      <c r="F164" s="57"/>
      <c r="G164" s="55"/>
      <c r="H164" s="59"/>
      <c r="I164" s="64"/>
      <c r="J164" s="64"/>
      <c r="K164" s="58"/>
      <c r="L164" s="58"/>
      <c r="M164" s="65"/>
      <c r="N164" s="73" t="s">
        <v>534</v>
      </c>
      <c r="O164" s="73">
        <v>40560.267928240741</v>
      </c>
    </row>
    <row r="165" spans="1:15" x14ac:dyDescent="0.25">
      <c r="A165" s="71" t="s">
        <v>298</v>
      </c>
      <c r="B165" s="71" t="s">
        <v>519</v>
      </c>
      <c r="C165" s="55"/>
      <c r="D165" s="56"/>
      <c r="E165" s="68"/>
      <c r="F165" s="57"/>
      <c r="G165" s="55"/>
      <c r="H165" s="59"/>
      <c r="I165" s="64"/>
      <c r="J165" s="64"/>
      <c r="K165" s="58"/>
      <c r="L165" s="58"/>
      <c r="M165" s="65"/>
      <c r="N165" s="73" t="s">
        <v>533</v>
      </c>
      <c r="O165" s="73">
        <v>40560.289039351854</v>
      </c>
    </row>
    <row r="166" spans="1:15" x14ac:dyDescent="0.25">
      <c r="A166" s="71" t="s">
        <v>298</v>
      </c>
      <c r="B166" s="71" t="s">
        <v>496</v>
      </c>
      <c r="C166" s="55"/>
      <c r="D166" s="56"/>
      <c r="E166" s="68"/>
      <c r="F166" s="57"/>
      <c r="G166" s="55"/>
      <c r="H166" s="59"/>
      <c r="I166" s="64"/>
      <c r="J166" s="64"/>
      <c r="K166" s="58"/>
      <c r="L166" s="58"/>
      <c r="M166" s="65"/>
      <c r="N166" s="73" t="s">
        <v>533</v>
      </c>
      <c r="O166" s="73">
        <v>40560.289039351854</v>
      </c>
    </row>
    <row r="167" spans="1:15" x14ac:dyDescent="0.25">
      <c r="A167" s="71" t="s">
        <v>299</v>
      </c>
      <c r="B167" s="71" t="s">
        <v>496</v>
      </c>
      <c r="C167" s="55"/>
      <c r="D167" s="56"/>
      <c r="E167" s="68"/>
      <c r="F167" s="57"/>
      <c r="G167" s="55"/>
      <c r="H167" s="59"/>
      <c r="I167" s="64"/>
      <c r="J167" s="64"/>
      <c r="K167" s="58"/>
      <c r="L167" s="58"/>
      <c r="M167" s="65"/>
      <c r="N167" s="73" t="s">
        <v>533</v>
      </c>
      <c r="O167" s="73">
        <v>40560.291250000002</v>
      </c>
    </row>
    <row r="168" spans="1:15" x14ac:dyDescent="0.25">
      <c r="A168" s="71" t="s">
        <v>300</v>
      </c>
      <c r="B168" s="71" t="s">
        <v>276</v>
      </c>
      <c r="C168" s="55"/>
      <c r="D168" s="56"/>
      <c r="E168" s="68"/>
      <c r="F168" s="57"/>
      <c r="G168" s="55"/>
      <c r="H168" s="59"/>
      <c r="I168" s="64"/>
      <c r="J168" s="64"/>
      <c r="K168" s="58"/>
      <c r="L168" s="58"/>
      <c r="M168" s="65"/>
      <c r="N168" s="73" t="s">
        <v>533</v>
      </c>
      <c r="O168" s="73">
        <v>40560.296793981484</v>
      </c>
    </row>
    <row r="169" spans="1:15" x14ac:dyDescent="0.25">
      <c r="A169" s="71" t="s">
        <v>300</v>
      </c>
      <c r="B169" s="71" t="s">
        <v>374</v>
      </c>
      <c r="C169" s="55"/>
      <c r="D169" s="56"/>
      <c r="E169" s="68"/>
      <c r="F169" s="57"/>
      <c r="G169" s="55"/>
      <c r="H169" s="59"/>
      <c r="I169" s="64"/>
      <c r="J169" s="64"/>
      <c r="K169" s="58"/>
      <c r="L169" s="58"/>
      <c r="M169" s="65"/>
      <c r="N169" s="73" t="s">
        <v>533</v>
      </c>
      <c r="O169" s="73">
        <v>40560.296793981484</v>
      </c>
    </row>
    <row r="170" spans="1:15" x14ac:dyDescent="0.25">
      <c r="A170" s="71" t="s">
        <v>300</v>
      </c>
      <c r="B170" s="71" t="s">
        <v>494</v>
      </c>
      <c r="C170" s="55"/>
      <c r="D170" s="56"/>
      <c r="E170" s="68"/>
      <c r="F170" s="57"/>
      <c r="G170" s="55"/>
      <c r="H170" s="59"/>
      <c r="I170" s="64"/>
      <c r="J170" s="64"/>
      <c r="K170" s="58"/>
      <c r="L170" s="58"/>
      <c r="M170" s="65"/>
      <c r="N170" s="73" t="s">
        <v>533</v>
      </c>
      <c r="O170" s="73">
        <v>40560.296793981484</v>
      </c>
    </row>
    <row r="171" spans="1:15" x14ac:dyDescent="0.25">
      <c r="A171" s="71" t="s">
        <v>301</v>
      </c>
      <c r="B171" s="71" t="s">
        <v>443</v>
      </c>
      <c r="C171" s="55"/>
      <c r="D171" s="56"/>
      <c r="E171" s="68"/>
      <c r="F171" s="57"/>
      <c r="G171" s="55"/>
      <c r="H171" s="59"/>
      <c r="I171" s="64"/>
      <c r="J171" s="64"/>
      <c r="K171" s="58"/>
      <c r="L171" s="58"/>
      <c r="M171" s="65"/>
      <c r="N171" s="73" t="s">
        <v>533</v>
      </c>
      <c r="O171" s="73">
        <v>40560.305254629631</v>
      </c>
    </row>
    <row r="172" spans="1:15" x14ac:dyDescent="0.25">
      <c r="A172" s="71" t="s">
        <v>301</v>
      </c>
      <c r="B172" s="71" t="s">
        <v>443</v>
      </c>
      <c r="C172" s="55"/>
      <c r="D172" s="56"/>
      <c r="E172" s="68"/>
      <c r="F172" s="57"/>
      <c r="G172" s="55"/>
      <c r="H172" s="59"/>
      <c r="I172" s="64"/>
      <c r="J172" s="64"/>
      <c r="K172" s="58"/>
      <c r="L172" s="58"/>
      <c r="M172" s="65"/>
      <c r="N172" s="73" t="s">
        <v>534</v>
      </c>
      <c r="O172" s="73">
        <v>40560.305254629631</v>
      </c>
    </row>
    <row r="173" spans="1:15" x14ac:dyDescent="0.25">
      <c r="A173" s="71" t="s">
        <v>302</v>
      </c>
      <c r="B173" s="71" t="s">
        <v>514</v>
      </c>
      <c r="C173" s="55"/>
      <c r="D173" s="56"/>
      <c r="E173" s="68"/>
      <c r="F173" s="57"/>
      <c r="G173" s="55"/>
      <c r="H173" s="59"/>
      <c r="I173" s="64"/>
      <c r="J173" s="64"/>
      <c r="K173" s="58"/>
      <c r="L173" s="58"/>
      <c r="M173" s="65"/>
      <c r="N173" s="73" t="s">
        <v>533</v>
      </c>
      <c r="O173" s="73">
        <v>40560.319803240738</v>
      </c>
    </row>
    <row r="174" spans="1:15" x14ac:dyDescent="0.25">
      <c r="A174" s="71" t="s">
        <v>302</v>
      </c>
      <c r="B174" s="71" t="s">
        <v>514</v>
      </c>
      <c r="C174" s="55"/>
      <c r="D174" s="56"/>
      <c r="E174" s="68"/>
      <c r="F174" s="57"/>
      <c r="G174" s="55"/>
      <c r="H174" s="59"/>
      <c r="I174" s="64"/>
      <c r="J174" s="64"/>
      <c r="K174" s="58"/>
      <c r="L174" s="58"/>
      <c r="M174" s="65"/>
      <c r="N174" s="73" t="s">
        <v>534</v>
      </c>
      <c r="O174" s="73">
        <v>40560.319803240738</v>
      </c>
    </row>
    <row r="175" spans="1:15" x14ac:dyDescent="0.25">
      <c r="A175" s="71" t="s">
        <v>303</v>
      </c>
      <c r="B175" s="71" t="s">
        <v>501</v>
      </c>
      <c r="C175" s="55"/>
      <c r="D175" s="56"/>
      <c r="E175" s="68"/>
      <c r="F175" s="57"/>
      <c r="G175" s="55"/>
      <c r="H175" s="59"/>
      <c r="I175" s="64"/>
      <c r="J175" s="64"/>
      <c r="K175" s="58"/>
      <c r="L175" s="58"/>
      <c r="M175" s="65"/>
      <c r="N175" s="73" t="s">
        <v>533</v>
      </c>
      <c r="O175" s="73">
        <v>40559.846076388887</v>
      </c>
    </row>
    <row r="176" spans="1:15" x14ac:dyDescent="0.25">
      <c r="A176" s="71" t="s">
        <v>304</v>
      </c>
      <c r="B176" s="71" t="s">
        <v>501</v>
      </c>
      <c r="C176" s="55"/>
      <c r="D176" s="56"/>
      <c r="E176" s="68"/>
      <c r="F176" s="57"/>
      <c r="G176" s="55"/>
      <c r="H176" s="59"/>
      <c r="I176" s="64"/>
      <c r="J176" s="64"/>
      <c r="K176" s="58"/>
      <c r="L176" s="58"/>
      <c r="M176" s="65"/>
      <c r="N176" s="73" t="s">
        <v>533</v>
      </c>
      <c r="O176" s="73">
        <v>40560.32885416667</v>
      </c>
    </row>
    <row r="177" spans="1:15" x14ac:dyDescent="0.25">
      <c r="A177" s="71" t="s">
        <v>304</v>
      </c>
      <c r="B177" s="71" t="s">
        <v>303</v>
      </c>
      <c r="C177" s="55"/>
      <c r="D177" s="56"/>
      <c r="E177" s="68"/>
      <c r="F177" s="57"/>
      <c r="G177" s="55"/>
      <c r="H177" s="59"/>
      <c r="I177" s="64"/>
      <c r="J177" s="64"/>
      <c r="K177" s="58"/>
      <c r="L177" s="58"/>
      <c r="M177" s="65"/>
      <c r="N177" s="73" t="s">
        <v>533</v>
      </c>
      <c r="O177" s="73">
        <v>40560.32885416667</v>
      </c>
    </row>
    <row r="178" spans="1:15" x14ac:dyDescent="0.25">
      <c r="A178" s="71" t="s">
        <v>305</v>
      </c>
      <c r="B178" s="71" t="s">
        <v>347</v>
      </c>
      <c r="C178" s="55"/>
      <c r="D178" s="56"/>
      <c r="E178" s="68"/>
      <c r="F178" s="57"/>
      <c r="G178" s="55"/>
      <c r="H178" s="59"/>
      <c r="I178" s="64"/>
      <c r="J178" s="64"/>
      <c r="K178" s="58"/>
      <c r="L178" s="58"/>
      <c r="M178" s="65"/>
      <c r="N178" s="73" t="s">
        <v>533</v>
      </c>
      <c r="O178" s="73">
        <v>40560.318101851852</v>
      </c>
    </row>
    <row r="179" spans="1:15" x14ac:dyDescent="0.25">
      <c r="A179" s="71" t="s">
        <v>305</v>
      </c>
      <c r="B179" s="71" t="s">
        <v>511</v>
      </c>
      <c r="C179" s="55"/>
      <c r="D179" s="56"/>
      <c r="E179" s="68"/>
      <c r="F179" s="57"/>
      <c r="G179" s="55"/>
      <c r="H179" s="59"/>
      <c r="I179" s="64"/>
      <c r="J179" s="64"/>
      <c r="K179" s="58"/>
      <c r="L179" s="58"/>
      <c r="M179" s="65"/>
      <c r="N179" s="73" t="s">
        <v>533</v>
      </c>
      <c r="O179" s="73">
        <v>40560.318101851852</v>
      </c>
    </row>
    <row r="180" spans="1:15" x14ac:dyDescent="0.25">
      <c r="A180" s="71" t="s">
        <v>305</v>
      </c>
      <c r="B180" s="71" t="s">
        <v>517</v>
      </c>
      <c r="C180" s="55"/>
      <c r="D180" s="56"/>
      <c r="E180" s="68"/>
      <c r="F180" s="57"/>
      <c r="G180" s="55"/>
      <c r="H180" s="59"/>
      <c r="I180" s="64"/>
      <c r="J180" s="64"/>
      <c r="K180" s="58"/>
      <c r="L180" s="58"/>
      <c r="M180" s="65"/>
      <c r="N180" s="73" t="s">
        <v>533</v>
      </c>
      <c r="O180" s="73">
        <v>40560.318101851852</v>
      </c>
    </row>
    <row r="181" spans="1:15" x14ac:dyDescent="0.25">
      <c r="A181" s="71" t="s">
        <v>305</v>
      </c>
      <c r="B181" s="71" t="s">
        <v>462</v>
      </c>
      <c r="C181" s="55"/>
      <c r="D181" s="56"/>
      <c r="E181" s="68"/>
      <c r="F181" s="57"/>
      <c r="G181" s="55"/>
      <c r="H181" s="59"/>
      <c r="I181" s="64"/>
      <c r="J181" s="64"/>
      <c r="K181" s="58"/>
      <c r="L181" s="58"/>
      <c r="M181" s="65"/>
      <c r="N181" s="73" t="s">
        <v>533</v>
      </c>
      <c r="O181" s="73">
        <v>40560.318101851852</v>
      </c>
    </row>
    <row r="182" spans="1:15" x14ac:dyDescent="0.25">
      <c r="A182" s="71" t="s">
        <v>305</v>
      </c>
      <c r="B182" s="71" t="s">
        <v>480</v>
      </c>
      <c r="C182" s="55"/>
      <c r="D182" s="56"/>
      <c r="E182" s="68"/>
      <c r="F182" s="57"/>
      <c r="G182" s="55"/>
      <c r="H182" s="59"/>
      <c r="I182" s="64"/>
      <c r="J182" s="64"/>
      <c r="K182" s="58"/>
      <c r="L182" s="58"/>
      <c r="M182" s="65"/>
      <c r="N182" s="73" t="s">
        <v>533</v>
      </c>
      <c r="O182" s="73">
        <v>40560.318101851852</v>
      </c>
    </row>
    <row r="183" spans="1:15" x14ac:dyDescent="0.25">
      <c r="A183" s="71" t="s">
        <v>305</v>
      </c>
      <c r="B183" s="71" t="s">
        <v>520</v>
      </c>
      <c r="C183" s="55"/>
      <c r="D183" s="56"/>
      <c r="E183" s="68"/>
      <c r="F183" s="57"/>
      <c r="G183" s="55"/>
      <c r="H183" s="59"/>
      <c r="I183" s="64"/>
      <c r="J183" s="64"/>
      <c r="K183" s="58"/>
      <c r="L183" s="58"/>
      <c r="M183" s="65"/>
      <c r="N183" s="73" t="s">
        <v>533</v>
      </c>
      <c r="O183" s="73">
        <v>40560.318101851852</v>
      </c>
    </row>
    <row r="184" spans="1:15" x14ac:dyDescent="0.25">
      <c r="A184" s="71" t="s">
        <v>305</v>
      </c>
      <c r="B184" s="71" t="s">
        <v>454</v>
      </c>
      <c r="C184" s="55"/>
      <c r="D184" s="56"/>
      <c r="E184" s="68"/>
      <c r="F184" s="57"/>
      <c r="G184" s="55"/>
      <c r="H184" s="59"/>
      <c r="I184" s="64"/>
      <c r="J184" s="64"/>
      <c r="K184" s="58"/>
      <c r="L184" s="58"/>
      <c r="M184" s="65"/>
      <c r="N184" s="73" t="s">
        <v>533</v>
      </c>
      <c r="O184" s="73">
        <v>40560.318101851852</v>
      </c>
    </row>
    <row r="185" spans="1:15" x14ac:dyDescent="0.25">
      <c r="A185" s="71" t="s">
        <v>306</v>
      </c>
      <c r="B185" s="71" t="s">
        <v>305</v>
      </c>
      <c r="C185" s="55"/>
      <c r="D185" s="56"/>
      <c r="E185" s="68"/>
      <c r="F185" s="57"/>
      <c r="G185" s="55"/>
      <c r="H185" s="59"/>
      <c r="I185" s="64"/>
      <c r="J185" s="64"/>
      <c r="K185" s="58"/>
      <c r="L185" s="58"/>
      <c r="M185" s="65"/>
      <c r="N185" s="73" t="s">
        <v>533</v>
      </c>
      <c r="O185" s="73">
        <v>40560.335914351854</v>
      </c>
    </row>
    <row r="186" spans="1:15" x14ac:dyDescent="0.25">
      <c r="A186" s="71" t="s">
        <v>306</v>
      </c>
      <c r="B186" s="71" t="s">
        <v>520</v>
      </c>
      <c r="C186" s="55"/>
      <c r="D186" s="56"/>
      <c r="E186" s="68"/>
      <c r="F186" s="57"/>
      <c r="G186" s="55"/>
      <c r="H186" s="59"/>
      <c r="I186" s="64"/>
      <c r="J186" s="64"/>
      <c r="K186" s="58"/>
      <c r="L186" s="58"/>
      <c r="M186" s="65"/>
      <c r="N186" s="73" t="s">
        <v>533</v>
      </c>
      <c r="O186" s="73">
        <v>40560.335914351854</v>
      </c>
    </row>
    <row r="187" spans="1:15" x14ac:dyDescent="0.25">
      <c r="A187" s="71" t="s">
        <v>306</v>
      </c>
      <c r="B187" s="71" t="s">
        <v>454</v>
      </c>
      <c r="C187" s="55"/>
      <c r="D187" s="56"/>
      <c r="E187" s="68"/>
      <c r="F187" s="57"/>
      <c r="G187" s="55"/>
      <c r="H187" s="59"/>
      <c r="I187" s="64"/>
      <c r="J187" s="64"/>
      <c r="K187" s="58"/>
      <c r="L187" s="58"/>
      <c r="M187" s="65"/>
      <c r="N187" s="73" t="s">
        <v>533</v>
      </c>
      <c r="O187" s="73">
        <v>40560.335914351854</v>
      </c>
    </row>
    <row r="188" spans="1:15" x14ac:dyDescent="0.25">
      <c r="A188" s="71" t="s">
        <v>307</v>
      </c>
      <c r="B188" s="71" t="s">
        <v>478</v>
      </c>
      <c r="C188" s="55"/>
      <c r="D188" s="56"/>
      <c r="E188" s="68"/>
      <c r="F188" s="57"/>
      <c r="G188" s="55"/>
      <c r="H188" s="59"/>
      <c r="I188" s="64"/>
      <c r="J188" s="64"/>
      <c r="K188" s="58"/>
      <c r="L188" s="58"/>
      <c r="M188" s="65"/>
      <c r="N188" s="73" t="s">
        <v>533</v>
      </c>
      <c r="O188" s="73">
        <v>40559.814814814818</v>
      </c>
    </row>
    <row r="189" spans="1:15" x14ac:dyDescent="0.25">
      <c r="A189" s="71" t="s">
        <v>307</v>
      </c>
      <c r="B189" s="71" t="s">
        <v>482</v>
      </c>
      <c r="C189" s="55"/>
      <c r="D189" s="56"/>
      <c r="E189" s="68"/>
      <c r="F189" s="57"/>
      <c r="G189" s="55"/>
      <c r="H189" s="59"/>
      <c r="I189" s="64"/>
      <c r="J189" s="64"/>
      <c r="K189" s="58"/>
      <c r="L189" s="58"/>
      <c r="M189" s="65"/>
      <c r="N189" s="73" t="s">
        <v>533</v>
      </c>
      <c r="O189" s="73">
        <v>40559.814814814818</v>
      </c>
    </row>
    <row r="190" spans="1:15" x14ac:dyDescent="0.25">
      <c r="A190" s="71" t="s">
        <v>308</v>
      </c>
      <c r="B190" s="71" t="s">
        <v>307</v>
      </c>
      <c r="C190" s="55"/>
      <c r="D190" s="56"/>
      <c r="E190" s="68"/>
      <c r="F190" s="57"/>
      <c r="G190" s="55"/>
      <c r="H190" s="59"/>
      <c r="I190" s="64"/>
      <c r="J190" s="64"/>
      <c r="K190" s="58"/>
      <c r="L190" s="58"/>
      <c r="M190" s="65"/>
      <c r="N190" s="73" t="s">
        <v>533</v>
      </c>
      <c r="O190" s="73">
        <v>40559.867650462962</v>
      </c>
    </row>
    <row r="191" spans="1:15" x14ac:dyDescent="0.25">
      <c r="A191" s="71" t="s">
        <v>309</v>
      </c>
      <c r="B191" s="71" t="s">
        <v>307</v>
      </c>
      <c r="C191" s="55"/>
      <c r="D191" s="56"/>
      <c r="E191" s="68"/>
      <c r="F191" s="57"/>
      <c r="G191" s="55"/>
      <c r="H191" s="59"/>
      <c r="I191" s="64"/>
      <c r="J191" s="64"/>
      <c r="K191" s="58"/>
      <c r="L191" s="58"/>
      <c r="M191" s="65"/>
      <c r="N191" s="73" t="s">
        <v>533</v>
      </c>
      <c r="O191" s="73">
        <v>40560.339456018519</v>
      </c>
    </row>
    <row r="192" spans="1:15" x14ac:dyDescent="0.25">
      <c r="A192" s="71" t="s">
        <v>309</v>
      </c>
      <c r="B192" s="71" t="s">
        <v>521</v>
      </c>
      <c r="C192" s="55"/>
      <c r="D192" s="56"/>
      <c r="E192" s="68"/>
      <c r="F192" s="57"/>
      <c r="G192" s="55"/>
      <c r="H192" s="59"/>
      <c r="I192" s="64"/>
      <c r="J192" s="64"/>
      <c r="K192" s="58"/>
      <c r="L192" s="58"/>
      <c r="M192" s="65"/>
      <c r="N192" s="73" t="s">
        <v>533</v>
      </c>
      <c r="O192" s="73">
        <v>40560.339456018519</v>
      </c>
    </row>
    <row r="193" spans="1:15" x14ac:dyDescent="0.25">
      <c r="A193" s="71" t="s">
        <v>309</v>
      </c>
      <c r="B193" s="71" t="s">
        <v>337</v>
      </c>
      <c r="C193" s="55"/>
      <c r="D193" s="56"/>
      <c r="E193" s="68"/>
      <c r="F193" s="57"/>
      <c r="G193" s="55"/>
      <c r="H193" s="59"/>
      <c r="I193" s="64"/>
      <c r="J193" s="64"/>
      <c r="K193" s="58"/>
      <c r="L193" s="58"/>
      <c r="M193" s="65"/>
      <c r="N193" s="73" t="s">
        <v>533</v>
      </c>
      <c r="O193" s="73">
        <v>40560.339456018519</v>
      </c>
    </row>
    <row r="194" spans="1:15" x14ac:dyDescent="0.25">
      <c r="A194" s="71" t="s">
        <v>310</v>
      </c>
      <c r="B194" s="71" t="s">
        <v>415</v>
      </c>
      <c r="C194" s="55"/>
      <c r="D194" s="56"/>
      <c r="E194" s="68"/>
      <c r="F194" s="57"/>
      <c r="G194" s="55"/>
      <c r="H194" s="59"/>
      <c r="I194" s="64"/>
      <c r="J194" s="64"/>
      <c r="K194" s="58"/>
      <c r="L194" s="58"/>
      <c r="M194" s="65"/>
      <c r="N194" s="73" t="s">
        <v>533</v>
      </c>
      <c r="O194" s="73">
        <v>40560.361493055556</v>
      </c>
    </row>
    <row r="195" spans="1:15" x14ac:dyDescent="0.25">
      <c r="A195" s="71" t="s">
        <v>311</v>
      </c>
      <c r="B195" s="71" t="s">
        <v>482</v>
      </c>
      <c r="C195" s="55"/>
      <c r="D195" s="56"/>
      <c r="E195" s="68"/>
      <c r="F195" s="57"/>
      <c r="G195" s="55"/>
      <c r="H195" s="59"/>
      <c r="I195" s="64"/>
      <c r="J195" s="64"/>
      <c r="K195" s="58"/>
      <c r="L195" s="58"/>
      <c r="M195" s="65"/>
      <c r="N195" s="73" t="s">
        <v>533</v>
      </c>
      <c r="O195" s="73">
        <v>40560.361944444441</v>
      </c>
    </row>
    <row r="196" spans="1:15" x14ac:dyDescent="0.25">
      <c r="A196" s="71" t="s">
        <v>311</v>
      </c>
      <c r="B196" s="71" t="s">
        <v>482</v>
      </c>
      <c r="C196" s="55"/>
      <c r="D196" s="56"/>
      <c r="E196" s="68"/>
      <c r="F196" s="57"/>
      <c r="G196" s="55"/>
      <c r="H196" s="59"/>
      <c r="I196" s="64"/>
      <c r="J196" s="64"/>
      <c r="K196" s="58"/>
      <c r="L196" s="58"/>
      <c r="M196" s="65"/>
      <c r="N196" s="73" t="s">
        <v>534</v>
      </c>
      <c r="O196" s="73">
        <v>40560.361944444441</v>
      </c>
    </row>
    <row r="197" spans="1:15" x14ac:dyDescent="0.25">
      <c r="A197" s="71" t="s">
        <v>312</v>
      </c>
      <c r="B197" s="71" t="s">
        <v>513</v>
      </c>
      <c r="C197" s="55"/>
      <c r="D197" s="56"/>
      <c r="E197" s="68"/>
      <c r="F197" s="57"/>
      <c r="G197" s="55"/>
      <c r="H197" s="59"/>
      <c r="I197" s="64"/>
      <c r="J197" s="64"/>
      <c r="K197" s="58"/>
      <c r="L197" s="58"/>
      <c r="M197" s="65"/>
      <c r="N197" s="73" t="s">
        <v>533</v>
      </c>
      <c r="O197" s="73">
        <v>40560.361944444441</v>
      </c>
    </row>
    <row r="198" spans="1:15" x14ac:dyDescent="0.25">
      <c r="A198" s="71" t="s">
        <v>313</v>
      </c>
      <c r="B198" s="71" t="s">
        <v>478</v>
      </c>
      <c r="C198" s="55"/>
      <c r="D198" s="56"/>
      <c r="E198" s="68"/>
      <c r="F198" s="57"/>
      <c r="G198" s="55"/>
      <c r="H198" s="59"/>
      <c r="I198" s="64"/>
      <c r="J198" s="64"/>
      <c r="K198" s="58"/>
      <c r="L198" s="58"/>
      <c r="M198" s="65"/>
      <c r="N198" s="73" t="s">
        <v>533</v>
      </c>
      <c r="O198" s="73">
        <v>40560.365833333337</v>
      </c>
    </row>
    <row r="199" spans="1:15" x14ac:dyDescent="0.25">
      <c r="A199" s="71" t="s">
        <v>313</v>
      </c>
      <c r="B199" s="71" t="s">
        <v>509</v>
      </c>
      <c r="C199" s="55"/>
      <c r="D199" s="56"/>
      <c r="E199" s="68"/>
      <c r="F199" s="57"/>
      <c r="G199" s="55"/>
      <c r="H199" s="59"/>
      <c r="I199" s="64"/>
      <c r="J199" s="64"/>
      <c r="K199" s="58"/>
      <c r="L199" s="58"/>
      <c r="M199" s="65"/>
      <c r="N199" s="73" t="s">
        <v>533</v>
      </c>
      <c r="O199" s="73">
        <v>40560.365833333337</v>
      </c>
    </row>
    <row r="200" spans="1:15" x14ac:dyDescent="0.25">
      <c r="A200" s="71" t="s">
        <v>313</v>
      </c>
      <c r="B200" s="71" t="s">
        <v>510</v>
      </c>
      <c r="C200" s="55"/>
      <c r="D200" s="56"/>
      <c r="E200" s="68"/>
      <c r="F200" s="57"/>
      <c r="G200" s="55"/>
      <c r="H200" s="59"/>
      <c r="I200" s="64"/>
      <c r="J200" s="64"/>
      <c r="K200" s="58"/>
      <c r="L200" s="58"/>
      <c r="M200" s="65"/>
      <c r="N200" s="73" t="s">
        <v>533</v>
      </c>
      <c r="O200" s="73">
        <v>40560.365833333337</v>
      </c>
    </row>
    <row r="201" spans="1:15" x14ac:dyDescent="0.25">
      <c r="A201" s="71" t="s">
        <v>313</v>
      </c>
      <c r="B201" s="71" t="s">
        <v>482</v>
      </c>
      <c r="C201" s="55"/>
      <c r="D201" s="56"/>
      <c r="E201" s="68"/>
      <c r="F201" s="57"/>
      <c r="G201" s="55"/>
      <c r="H201" s="59"/>
      <c r="I201" s="64"/>
      <c r="J201" s="64"/>
      <c r="K201" s="58"/>
      <c r="L201" s="58"/>
      <c r="M201" s="65"/>
      <c r="N201" s="73" t="s">
        <v>533</v>
      </c>
      <c r="O201" s="73">
        <v>40560.365833333337</v>
      </c>
    </row>
    <row r="202" spans="1:15" x14ac:dyDescent="0.25">
      <c r="A202" s="71" t="s">
        <v>314</v>
      </c>
      <c r="B202" s="71" t="s">
        <v>496</v>
      </c>
      <c r="C202" s="55"/>
      <c r="D202" s="56"/>
      <c r="E202" s="68"/>
      <c r="F202" s="57"/>
      <c r="G202" s="55"/>
      <c r="H202" s="59"/>
      <c r="I202" s="64"/>
      <c r="J202" s="64"/>
      <c r="K202" s="58"/>
      <c r="L202" s="58"/>
      <c r="M202" s="65"/>
      <c r="N202" s="73" t="s">
        <v>533</v>
      </c>
      <c r="O202" s="73">
        <v>40560.38521990741</v>
      </c>
    </row>
    <row r="203" spans="1:15" x14ac:dyDescent="0.25">
      <c r="A203" s="71" t="s">
        <v>314</v>
      </c>
      <c r="B203" s="71" t="s">
        <v>519</v>
      </c>
      <c r="C203" s="55"/>
      <c r="D203" s="56"/>
      <c r="E203" s="68"/>
      <c r="F203" s="57"/>
      <c r="G203" s="55"/>
      <c r="H203" s="59"/>
      <c r="I203" s="64"/>
      <c r="J203" s="64"/>
      <c r="K203" s="58"/>
      <c r="L203" s="58"/>
      <c r="M203" s="65"/>
      <c r="N203" s="73" t="s">
        <v>533</v>
      </c>
      <c r="O203" s="73">
        <v>40560.38521990741</v>
      </c>
    </row>
    <row r="204" spans="1:15" x14ac:dyDescent="0.25">
      <c r="A204" s="71" t="s">
        <v>314</v>
      </c>
      <c r="B204" s="71" t="s">
        <v>496</v>
      </c>
      <c r="C204" s="55"/>
      <c r="D204" s="56"/>
      <c r="E204" s="68"/>
      <c r="F204" s="57"/>
      <c r="G204" s="55"/>
      <c r="H204" s="59"/>
      <c r="I204" s="64"/>
      <c r="J204" s="64"/>
      <c r="K204" s="58"/>
      <c r="L204" s="58"/>
      <c r="M204" s="65"/>
      <c r="N204" s="73" t="s">
        <v>533</v>
      </c>
      <c r="O204" s="73">
        <v>40560.38521990741</v>
      </c>
    </row>
    <row r="205" spans="1:15" x14ac:dyDescent="0.25">
      <c r="A205" s="71" t="s">
        <v>315</v>
      </c>
      <c r="B205" s="71" t="s">
        <v>496</v>
      </c>
      <c r="C205" s="55"/>
      <c r="D205" s="56"/>
      <c r="E205" s="68"/>
      <c r="F205" s="57"/>
      <c r="G205" s="55"/>
      <c r="H205" s="59"/>
      <c r="I205" s="64"/>
      <c r="J205" s="64"/>
      <c r="K205" s="58"/>
      <c r="L205" s="58"/>
      <c r="M205" s="65"/>
      <c r="N205" s="73" t="s">
        <v>533</v>
      </c>
      <c r="O205" s="73">
        <v>40560.392210648148</v>
      </c>
    </row>
    <row r="206" spans="1:15" x14ac:dyDescent="0.25">
      <c r="A206" s="71" t="s">
        <v>315</v>
      </c>
      <c r="B206" s="71" t="s">
        <v>481</v>
      </c>
      <c r="C206" s="55"/>
      <c r="D206" s="56"/>
      <c r="E206" s="68"/>
      <c r="F206" s="57"/>
      <c r="G206" s="55"/>
      <c r="H206" s="59"/>
      <c r="I206" s="64"/>
      <c r="J206" s="64"/>
      <c r="K206" s="58"/>
      <c r="L206" s="58"/>
      <c r="M206" s="65"/>
      <c r="N206" s="73" t="s">
        <v>533</v>
      </c>
      <c r="O206" s="73">
        <v>40560.392210648148</v>
      </c>
    </row>
    <row r="207" spans="1:15" x14ac:dyDescent="0.25">
      <c r="A207" s="71" t="s">
        <v>315</v>
      </c>
      <c r="B207" s="71" t="s">
        <v>481</v>
      </c>
      <c r="C207" s="55"/>
      <c r="D207" s="56"/>
      <c r="E207" s="68"/>
      <c r="F207" s="57"/>
      <c r="G207" s="55"/>
      <c r="H207" s="59"/>
      <c r="I207" s="64"/>
      <c r="J207" s="64"/>
      <c r="K207" s="58"/>
      <c r="L207" s="58"/>
      <c r="M207" s="65"/>
      <c r="N207" s="73" t="s">
        <v>534</v>
      </c>
      <c r="O207" s="73">
        <v>40560.392210648148</v>
      </c>
    </row>
    <row r="208" spans="1:15" x14ac:dyDescent="0.25">
      <c r="A208" s="71" t="s">
        <v>316</v>
      </c>
      <c r="B208" s="71" t="s">
        <v>496</v>
      </c>
      <c r="C208" s="55"/>
      <c r="D208" s="56"/>
      <c r="E208" s="68"/>
      <c r="F208" s="57"/>
      <c r="G208" s="55"/>
      <c r="H208" s="59"/>
      <c r="I208" s="64"/>
      <c r="J208" s="64"/>
      <c r="K208" s="58"/>
      <c r="L208" s="58"/>
      <c r="M208" s="65"/>
      <c r="N208" s="73" t="s">
        <v>533</v>
      </c>
      <c r="O208" s="73">
        <v>40560.449849537035</v>
      </c>
    </row>
    <row r="209" spans="1:15" x14ac:dyDescent="0.25">
      <c r="A209" s="71" t="s">
        <v>317</v>
      </c>
      <c r="B209" s="71" t="s">
        <v>338</v>
      </c>
      <c r="C209" s="55"/>
      <c r="D209" s="56"/>
      <c r="E209" s="68"/>
      <c r="F209" s="57"/>
      <c r="G209" s="55"/>
      <c r="H209" s="59"/>
      <c r="I209" s="64"/>
      <c r="J209" s="64"/>
      <c r="K209" s="58"/>
      <c r="L209" s="58"/>
      <c r="M209" s="65"/>
      <c r="N209" s="73" t="s">
        <v>533</v>
      </c>
      <c r="O209" s="73">
        <v>40560.454942129632</v>
      </c>
    </row>
    <row r="210" spans="1:15" x14ac:dyDescent="0.25">
      <c r="A210" s="71" t="s">
        <v>318</v>
      </c>
      <c r="B210" s="71" t="s">
        <v>338</v>
      </c>
      <c r="C210" s="55"/>
      <c r="D210" s="56"/>
      <c r="E210" s="68"/>
      <c r="F210" s="57"/>
      <c r="G210" s="55"/>
      <c r="H210" s="59"/>
      <c r="I210" s="64"/>
      <c r="J210" s="64"/>
      <c r="K210" s="58"/>
      <c r="L210" s="58"/>
      <c r="M210" s="65"/>
      <c r="N210" s="73" t="s">
        <v>533</v>
      </c>
      <c r="O210" s="73">
        <v>40560.455150462964</v>
      </c>
    </row>
    <row r="211" spans="1:15" x14ac:dyDescent="0.25">
      <c r="A211" s="71" t="s">
        <v>319</v>
      </c>
      <c r="B211" s="71" t="s">
        <v>522</v>
      </c>
      <c r="C211" s="55"/>
      <c r="D211" s="56"/>
      <c r="E211" s="68"/>
      <c r="F211" s="57"/>
      <c r="G211" s="55"/>
      <c r="H211" s="59"/>
      <c r="I211" s="64"/>
      <c r="J211" s="64"/>
      <c r="K211" s="58"/>
      <c r="L211" s="58"/>
      <c r="M211" s="65"/>
      <c r="N211" s="73" t="s">
        <v>533</v>
      </c>
      <c r="O211" s="73">
        <v>40560.455601851849</v>
      </c>
    </row>
    <row r="212" spans="1:15" x14ac:dyDescent="0.25">
      <c r="A212" s="71" t="s">
        <v>320</v>
      </c>
      <c r="B212" s="71" t="s">
        <v>522</v>
      </c>
      <c r="C212" s="55"/>
      <c r="D212" s="56"/>
      <c r="E212" s="68"/>
      <c r="F212" s="57"/>
      <c r="G212" s="55"/>
      <c r="H212" s="59"/>
      <c r="I212" s="64"/>
      <c r="J212" s="64"/>
      <c r="K212" s="58"/>
      <c r="L212" s="58"/>
      <c r="M212" s="65"/>
      <c r="N212" s="73" t="s">
        <v>533</v>
      </c>
      <c r="O212" s="73">
        <v>40560.45653935185</v>
      </c>
    </row>
    <row r="213" spans="1:15" x14ac:dyDescent="0.25">
      <c r="A213" s="71" t="s">
        <v>321</v>
      </c>
      <c r="B213" s="71" t="s">
        <v>406</v>
      </c>
      <c r="C213" s="55"/>
      <c r="D213" s="56"/>
      <c r="E213" s="68"/>
      <c r="F213" s="57"/>
      <c r="G213" s="55"/>
      <c r="H213" s="59"/>
      <c r="I213" s="64"/>
      <c r="J213" s="64"/>
      <c r="K213" s="58"/>
      <c r="L213" s="58"/>
      <c r="M213" s="65"/>
      <c r="N213" s="73" t="s">
        <v>533</v>
      </c>
      <c r="O213" s="73">
        <v>40560.463090277779</v>
      </c>
    </row>
    <row r="214" spans="1:15" x14ac:dyDescent="0.25">
      <c r="A214" s="71" t="s">
        <v>322</v>
      </c>
      <c r="B214" s="71" t="s">
        <v>475</v>
      </c>
      <c r="C214" s="55"/>
      <c r="D214" s="56"/>
      <c r="E214" s="68"/>
      <c r="F214" s="57"/>
      <c r="G214" s="55"/>
      <c r="H214" s="59"/>
      <c r="I214" s="64"/>
      <c r="J214" s="64"/>
      <c r="K214" s="58"/>
      <c r="L214" s="58"/>
      <c r="M214" s="65"/>
      <c r="N214" s="73" t="s">
        <v>533</v>
      </c>
      <c r="O214" s="73">
        <v>40560.464201388888</v>
      </c>
    </row>
    <row r="215" spans="1:15" x14ac:dyDescent="0.25">
      <c r="A215" s="71" t="s">
        <v>323</v>
      </c>
      <c r="B215" s="71" t="s">
        <v>463</v>
      </c>
      <c r="C215" s="55"/>
      <c r="D215" s="56"/>
      <c r="E215" s="68"/>
      <c r="F215" s="57"/>
      <c r="G215" s="55"/>
      <c r="H215" s="59"/>
      <c r="I215" s="64"/>
      <c r="J215" s="64"/>
      <c r="K215" s="58"/>
      <c r="L215" s="58"/>
      <c r="M215" s="65"/>
      <c r="N215" s="73" t="s">
        <v>533</v>
      </c>
      <c r="O215" s="73">
        <v>40560.471828703703</v>
      </c>
    </row>
    <row r="216" spans="1:15" x14ac:dyDescent="0.25">
      <c r="A216" s="71" t="s">
        <v>323</v>
      </c>
      <c r="B216" s="71" t="s">
        <v>338</v>
      </c>
      <c r="C216" s="55"/>
      <c r="D216" s="56"/>
      <c r="E216" s="68"/>
      <c r="F216" s="57"/>
      <c r="G216" s="55"/>
      <c r="H216" s="59"/>
      <c r="I216" s="64"/>
      <c r="J216" s="64"/>
      <c r="K216" s="58"/>
      <c r="L216" s="58"/>
      <c r="M216" s="65"/>
      <c r="N216" s="73" t="s">
        <v>533</v>
      </c>
      <c r="O216" s="73">
        <v>40560.471828703703</v>
      </c>
    </row>
    <row r="217" spans="1:15" x14ac:dyDescent="0.25">
      <c r="A217" s="71" t="s">
        <v>323</v>
      </c>
      <c r="B217" s="71" t="s">
        <v>487</v>
      </c>
      <c r="C217" s="55"/>
      <c r="D217" s="56"/>
      <c r="E217" s="68"/>
      <c r="F217" s="57"/>
      <c r="G217" s="55"/>
      <c r="H217" s="59"/>
      <c r="I217" s="64"/>
      <c r="J217" s="64"/>
      <c r="K217" s="58"/>
      <c r="L217" s="58"/>
      <c r="M217" s="65"/>
      <c r="N217" s="73" t="s">
        <v>533</v>
      </c>
      <c r="O217" s="73">
        <v>40560.471828703703</v>
      </c>
    </row>
    <row r="218" spans="1:15" x14ac:dyDescent="0.25">
      <c r="A218" s="71" t="s">
        <v>323</v>
      </c>
      <c r="B218" s="71" t="s">
        <v>487</v>
      </c>
      <c r="C218" s="55"/>
      <c r="D218" s="56"/>
      <c r="E218" s="68"/>
      <c r="F218" s="57"/>
      <c r="G218" s="55"/>
      <c r="H218" s="59"/>
      <c r="I218" s="64"/>
      <c r="J218" s="64"/>
      <c r="K218" s="58"/>
      <c r="L218" s="58"/>
      <c r="M218" s="65"/>
      <c r="N218" s="73" t="s">
        <v>533</v>
      </c>
      <c r="O218" s="73">
        <v>40560.471828703703</v>
      </c>
    </row>
    <row r="219" spans="1:15" x14ac:dyDescent="0.25">
      <c r="A219" s="71" t="s">
        <v>324</v>
      </c>
      <c r="B219" s="71" t="s">
        <v>523</v>
      </c>
      <c r="C219" s="55"/>
      <c r="D219" s="56"/>
      <c r="E219" s="68"/>
      <c r="F219" s="57"/>
      <c r="G219" s="55"/>
      <c r="H219" s="59"/>
      <c r="I219" s="64"/>
      <c r="J219" s="64"/>
      <c r="K219" s="58"/>
      <c r="L219" s="58"/>
      <c r="M219" s="65"/>
      <c r="N219" s="73" t="s">
        <v>533</v>
      </c>
      <c r="O219" s="73">
        <v>40560.482233796298</v>
      </c>
    </row>
    <row r="220" spans="1:15" x14ac:dyDescent="0.25">
      <c r="A220" s="71" t="s">
        <v>325</v>
      </c>
      <c r="B220" s="71" t="s">
        <v>522</v>
      </c>
      <c r="C220" s="55"/>
      <c r="D220" s="56"/>
      <c r="E220" s="68"/>
      <c r="F220" s="57"/>
      <c r="G220" s="55"/>
      <c r="H220" s="59"/>
      <c r="I220" s="64"/>
      <c r="J220" s="64"/>
      <c r="K220" s="58"/>
      <c r="L220" s="58"/>
      <c r="M220" s="65"/>
      <c r="N220" s="73" t="s">
        <v>533</v>
      </c>
      <c r="O220" s="73">
        <v>40560.491666666669</v>
      </c>
    </row>
    <row r="221" spans="1:15" x14ac:dyDescent="0.25">
      <c r="A221" s="71" t="s">
        <v>326</v>
      </c>
      <c r="B221" s="71" t="s">
        <v>338</v>
      </c>
      <c r="C221" s="55"/>
      <c r="D221" s="56"/>
      <c r="E221" s="68"/>
      <c r="F221" s="57"/>
      <c r="G221" s="55"/>
      <c r="H221" s="59"/>
      <c r="I221" s="64"/>
      <c r="J221" s="64"/>
      <c r="K221" s="58"/>
      <c r="L221" s="58"/>
      <c r="M221" s="65"/>
      <c r="N221" s="73" t="s">
        <v>533</v>
      </c>
      <c r="O221" s="73">
        <v>40560.500648148147</v>
      </c>
    </row>
    <row r="222" spans="1:15" x14ac:dyDescent="0.25">
      <c r="A222" s="71" t="s">
        <v>327</v>
      </c>
      <c r="B222" s="71" t="s">
        <v>328</v>
      </c>
      <c r="C222" s="55"/>
      <c r="D222" s="56"/>
      <c r="E222" s="68"/>
      <c r="F222" s="57"/>
      <c r="G222" s="55"/>
      <c r="H222" s="59"/>
      <c r="I222" s="64"/>
      <c r="J222" s="64"/>
      <c r="K222" s="58"/>
      <c r="L222" s="58"/>
      <c r="M222" s="65"/>
      <c r="N222" s="73" t="s">
        <v>533</v>
      </c>
      <c r="O222" s="73">
        <v>40560.504189814812</v>
      </c>
    </row>
    <row r="223" spans="1:15" x14ac:dyDescent="0.25">
      <c r="A223" s="71" t="s">
        <v>328</v>
      </c>
      <c r="B223" s="71" t="s">
        <v>359</v>
      </c>
      <c r="C223" s="55"/>
      <c r="D223" s="56"/>
      <c r="E223" s="68"/>
      <c r="F223" s="57"/>
      <c r="G223" s="55"/>
      <c r="H223" s="59"/>
      <c r="I223" s="64"/>
      <c r="J223" s="64"/>
      <c r="K223" s="58"/>
      <c r="L223" s="58"/>
      <c r="M223" s="65"/>
      <c r="N223" s="73" t="s">
        <v>533</v>
      </c>
      <c r="O223" s="73">
        <v>40560.522743055553</v>
      </c>
    </row>
    <row r="224" spans="1:15" x14ac:dyDescent="0.25">
      <c r="A224" s="71" t="s">
        <v>328</v>
      </c>
      <c r="B224" s="71" t="s">
        <v>327</v>
      </c>
      <c r="C224" s="55"/>
      <c r="D224" s="56"/>
      <c r="E224" s="68"/>
      <c r="F224" s="57"/>
      <c r="G224" s="55"/>
      <c r="H224" s="59"/>
      <c r="I224" s="64"/>
      <c r="J224" s="64"/>
      <c r="K224" s="58"/>
      <c r="L224" s="58"/>
      <c r="M224" s="65"/>
      <c r="N224" s="73" t="s">
        <v>533</v>
      </c>
      <c r="O224" s="73">
        <v>40560.522743055553</v>
      </c>
    </row>
    <row r="225" spans="1:15" x14ac:dyDescent="0.25">
      <c r="A225" s="71" t="s">
        <v>328</v>
      </c>
      <c r="B225" s="71" t="s">
        <v>361</v>
      </c>
      <c r="C225" s="55"/>
      <c r="D225" s="56"/>
      <c r="E225" s="68"/>
      <c r="F225" s="57"/>
      <c r="G225" s="55"/>
      <c r="H225" s="59"/>
      <c r="I225" s="64"/>
      <c r="J225" s="64"/>
      <c r="K225" s="58"/>
      <c r="L225" s="58"/>
      <c r="M225" s="65"/>
      <c r="N225" s="73" t="s">
        <v>533</v>
      </c>
      <c r="O225" s="73">
        <v>40560.522743055553</v>
      </c>
    </row>
    <row r="226" spans="1:15" x14ac:dyDescent="0.25">
      <c r="A226" s="71" t="s">
        <v>328</v>
      </c>
      <c r="B226" s="71" t="s">
        <v>361</v>
      </c>
      <c r="C226" s="55"/>
      <c r="D226" s="56"/>
      <c r="E226" s="68"/>
      <c r="F226" s="57"/>
      <c r="G226" s="55"/>
      <c r="H226" s="59"/>
      <c r="I226" s="64"/>
      <c r="J226" s="64"/>
      <c r="K226" s="58"/>
      <c r="L226" s="58"/>
      <c r="M226" s="65"/>
      <c r="N226" s="73" t="s">
        <v>534</v>
      </c>
      <c r="O226" s="73">
        <v>40560.522743055553</v>
      </c>
    </row>
    <row r="227" spans="1:15" x14ac:dyDescent="0.25">
      <c r="A227" s="71" t="s">
        <v>329</v>
      </c>
      <c r="B227" s="71" t="s">
        <v>475</v>
      </c>
      <c r="C227" s="55"/>
      <c r="D227" s="56"/>
      <c r="E227" s="68"/>
      <c r="F227" s="57"/>
      <c r="G227" s="55"/>
      <c r="H227" s="59"/>
      <c r="I227" s="64"/>
      <c r="J227" s="64"/>
      <c r="K227" s="58"/>
      <c r="L227" s="58"/>
      <c r="M227" s="65"/>
      <c r="N227" s="73" t="s">
        <v>533</v>
      </c>
      <c r="O227" s="73">
        <v>40560.510729166665</v>
      </c>
    </row>
    <row r="228" spans="1:15" x14ac:dyDescent="0.25">
      <c r="A228" s="71" t="s">
        <v>330</v>
      </c>
      <c r="B228" s="71" t="s">
        <v>329</v>
      </c>
      <c r="C228" s="55"/>
      <c r="D228" s="56"/>
      <c r="E228" s="68"/>
      <c r="F228" s="57"/>
      <c r="G228" s="55"/>
      <c r="H228" s="59"/>
      <c r="I228" s="64"/>
      <c r="J228" s="64"/>
      <c r="K228" s="58"/>
      <c r="L228" s="58"/>
      <c r="M228" s="65"/>
      <c r="N228" s="73" t="s">
        <v>533</v>
      </c>
      <c r="O228" s="73">
        <v>40560.530069444445</v>
      </c>
    </row>
    <row r="229" spans="1:15" x14ac:dyDescent="0.25">
      <c r="A229" s="71" t="s">
        <v>330</v>
      </c>
      <c r="B229" s="71" t="s">
        <v>329</v>
      </c>
      <c r="C229" s="55"/>
      <c r="D229" s="56"/>
      <c r="E229" s="68"/>
      <c r="F229" s="57"/>
      <c r="G229" s="55"/>
      <c r="H229" s="59"/>
      <c r="I229" s="64"/>
      <c r="J229" s="64"/>
      <c r="K229" s="58"/>
      <c r="L229" s="58"/>
      <c r="M229" s="65"/>
      <c r="N229" s="73" t="s">
        <v>533</v>
      </c>
      <c r="O229" s="73">
        <v>40560.530069444445</v>
      </c>
    </row>
    <row r="230" spans="1:15" x14ac:dyDescent="0.25">
      <c r="A230" s="71" t="s">
        <v>330</v>
      </c>
      <c r="B230" s="71" t="s">
        <v>475</v>
      </c>
      <c r="C230" s="55"/>
      <c r="D230" s="56"/>
      <c r="E230" s="68"/>
      <c r="F230" s="57"/>
      <c r="G230" s="55"/>
      <c r="H230" s="59"/>
      <c r="I230" s="64"/>
      <c r="J230" s="64"/>
      <c r="K230" s="58"/>
      <c r="L230" s="58"/>
      <c r="M230" s="65"/>
      <c r="N230" s="73" t="s">
        <v>533</v>
      </c>
      <c r="O230" s="73">
        <v>40560.530069444445</v>
      </c>
    </row>
    <row r="231" spans="1:15" x14ac:dyDescent="0.25">
      <c r="A231" s="71" t="s">
        <v>331</v>
      </c>
      <c r="B231" s="71" t="s">
        <v>510</v>
      </c>
      <c r="C231" s="55"/>
      <c r="D231" s="56"/>
      <c r="E231" s="68"/>
      <c r="F231" s="57"/>
      <c r="G231" s="55"/>
      <c r="H231" s="59"/>
      <c r="I231" s="64"/>
      <c r="J231" s="64"/>
      <c r="K231" s="58"/>
      <c r="L231" s="58"/>
      <c r="M231" s="65"/>
      <c r="N231" s="73" t="s">
        <v>533</v>
      </c>
      <c r="O231" s="73">
        <v>40560.538356481484</v>
      </c>
    </row>
    <row r="232" spans="1:15" x14ac:dyDescent="0.25">
      <c r="A232" s="71" t="s">
        <v>276</v>
      </c>
      <c r="B232" s="71" t="s">
        <v>466</v>
      </c>
      <c r="C232" s="55"/>
      <c r="D232" s="56"/>
      <c r="E232" s="68"/>
      <c r="F232" s="57"/>
      <c r="G232" s="55"/>
      <c r="H232" s="59"/>
      <c r="I232" s="64"/>
      <c r="J232" s="64"/>
      <c r="K232" s="58"/>
      <c r="L232" s="58"/>
      <c r="M232" s="65"/>
      <c r="N232" s="73" t="s">
        <v>533</v>
      </c>
      <c r="O232" s="73">
        <v>40559.812534722223</v>
      </c>
    </row>
    <row r="233" spans="1:15" x14ac:dyDescent="0.25">
      <c r="A233" s="71" t="s">
        <v>332</v>
      </c>
      <c r="B233" s="71" t="s">
        <v>276</v>
      </c>
      <c r="C233" s="55"/>
      <c r="D233" s="56"/>
      <c r="E233" s="68"/>
      <c r="F233" s="57"/>
      <c r="G233" s="55"/>
      <c r="H233" s="59"/>
      <c r="I233" s="64"/>
      <c r="J233" s="64"/>
      <c r="K233" s="58"/>
      <c r="L233" s="58"/>
      <c r="M233" s="65"/>
      <c r="N233" s="73" t="s">
        <v>533</v>
      </c>
      <c r="O233" s="73">
        <v>40560.543333333335</v>
      </c>
    </row>
    <row r="234" spans="1:15" x14ac:dyDescent="0.25">
      <c r="A234" s="71" t="s">
        <v>332</v>
      </c>
      <c r="B234" s="71" t="s">
        <v>478</v>
      </c>
      <c r="C234" s="55"/>
      <c r="D234" s="56"/>
      <c r="E234" s="68"/>
      <c r="F234" s="57"/>
      <c r="G234" s="55"/>
      <c r="H234" s="59"/>
      <c r="I234" s="64"/>
      <c r="J234" s="64"/>
      <c r="K234" s="58"/>
      <c r="L234" s="58"/>
      <c r="M234" s="65"/>
      <c r="N234" s="73" t="s">
        <v>533</v>
      </c>
      <c r="O234" s="73">
        <v>40560.543333333335</v>
      </c>
    </row>
    <row r="235" spans="1:15" x14ac:dyDescent="0.25">
      <c r="A235" s="71" t="s">
        <v>333</v>
      </c>
      <c r="B235" s="71" t="s">
        <v>361</v>
      </c>
      <c r="C235" s="55"/>
      <c r="D235" s="56"/>
      <c r="E235" s="68"/>
      <c r="F235" s="57"/>
      <c r="G235" s="55"/>
      <c r="H235" s="59"/>
      <c r="I235" s="64"/>
      <c r="J235" s="64"/>
      <c r="K235" s="58"/>
      <c r="L235" s="58"/>
      <c r="M235" s="65"/>
      <c r="N235" s="73" t="s">
        <v>533</v>
      </c>
      <c r="O235" s="73">
        <v>40560.545949074076</v>
      </c>
    </row>
    <row r="236" spans="1:15" x14ac:dyDescent="0.25">
      <c r="A236" s="71" t="s">
        <v>333</v>
      </c>
      <c r="B236" s="71" t="s">
        <v>361</v>
      </c>
      <c r="C236" s="55"/>
      <c r="D236" s="56"/>
      <c r="E236" s="68"/>
      <c r="F236" s="57"/>
      <c r="G236" s="55"/>
      <c r="H236" s="59"/>
      <c r="I236" s="64"/>
      <c r="J236" s="64"/>
      <c r="K236" s="58"/>
      <c r="L236" s="58"/>
      <c r="M236" s="65"/>
      <c r="N236" s="73" t="s">
        <v>534</v>
      </c>
      <c r="O236" s="73">
        <v>40560.545949074076</v>
      </c>
    </row>
    <row r="237" spans="1:15" x14ac:dyDescent="0.25">
      <c r="A237" s="71" t="s">
        <v>334</v>
      </c>
      <c r="B237" s="71" t="s">
        <v>426</v>
      </c>
      <c r="C237" s="55"/>
      <c r="D237" s="56"/>
      <c r="E237" s="68"/>
      <c r="F237" s="57"/>
      <c r="G237" s="55"/>
      <c r="H237" s="59"/>
      <c r="I237" s="64"/>
      <c r="J237" s="64"/>
      <c r="K237" s="58"/>
      <c r="L237" s="58"/>
      <c r="M237" s="65"/>
      <c r="N237" s="73" t="s">
        <v>533</v>
      </c>
      <c r="O237" s="73">
        <v>40560.547638888886</v>
      </c>
    </row>
    <row r="238" spans="1:15" x14ac:dyDescent="0.25">
      <c r="A238" s="71" t="s">
        <v>334</v>
      </c>
      <c r="B238" s="71" t="s">
        <v>359</v>
      </c>
      <c r="C238" s="55"/>
      <c r="D238" s="56"/>
      <c r="E238" s="68"/>
      <c r="F238" s="57"/>
      <c r="G238" s="55"/>
      <c r="H238" s="59"/>
      <c r="I238" s="64"/>
      <c r="J238" s="64"/>
      <c r="K238" s="58"/>
      <c r="L238" s="58"/>
      <c r="M238" s="65"/>
      <c r="N238" s="73" t="s">
        <v>533</v>
      </c>
      <c r="O238" s="73">
        <v>40560.547638888886</v>
      </c>
    </row>
    <row r="239" spans="1:15" x14ac:dyDescent="0.25">
      <c r="A239" s="71" t="s">
        <v>334</v>
      </c>
      <c r="B239" s="71" t="s">
        <v>494</v>
      </c>
      <c r="C239" s="55"/>
      <c r="D239" s="56"/>
      <c r="E239" s="68"/>
      <c r="F239" s="57"/>
      <c r="G239" s="55"/>
      <c r="H239" s="59"/>
      <c r="I239" s="64"/>
      <c r="J239" s="64"/>
      <c r="K239" s="58"/>
      <c r="L239" s="58"/>
      <c r="M239" s="65"/>
      <c r="N239" s="73" t="s">
        <v>533</v>
      </c>
      <c r="O239" s="73">
        <v>40560.547638888886</v>
      </c>
    </row>
    <row r="240" spans="1:15" x14ac:dyDescent="0.25">
      <c r="A240" s="71" t="s">
        <v>334</v>
      </c>
      <c r="B240" s="71" t="s">
        <v>496</v>
      </c>
      <c r="C240" s="55"/>
      <c r="D240" s="56"/>
      <c r="E240" s="68"/>
      <c r="F240" s="57"/>
      <c r="G240" s="55"/>
      <c r="H240" s="59"/>
      <c r="I240" s="64"/>
      <c r="J240" s="64"/>
      <c r="K240" s="58"/>
      <c r="L240" s="58"/>
      <c r="M240" s="65"/>
      <c r="N240" s="73" t="s">
        <v>533</v>
      </c>
      <c r="O240" s="73">
        <v>40560.547638888886</v>
      </c>
    </row>
    <row r="241" spans="1:15" x14ac:dyDescent="0.25">
      <c r="A241" s="71" t="s">
        <v>335</v>
      </c>
      <c r="B241" s="71" t="s">
        <v>406</v>
      </c>
      <c r="C241" s="55"/>
      <c r="D241" s="56"/>
      <c r="E241" s="68"/>
      <c r="F241" s="57"/>
      <c r="G241" s="55"/>
      <c r="H241" s="59"/>
      <c r="I241" s="64"/>
      <c r="J241" s="64"/>
      <c r="K241" s="58"/>
      <c r="L241" s="58"/>
      <c r="M241" s="65"/>
      <c r="N241" s="73" t="s">
        <v>533</v>
      </c>
      <c r="O241" s="73">
        <v>40560.567453703705</v>
      </c>
    </row>
    <row r="242" spans="1:15" x14ac:dyDescent="0.25">
      <c r="A242" s="71" t="s">
        <v>336</v>
      </c>
      <c r="B242" s="71" t="s">
        <v>406</v>
      </c>
      <c r="C242" s="55"/>
      <c r="D242" s="56"/>
      <c r="E242" s="68"/>
      <c r="F242" s="57"/>
      <c r="G242" s="55"/>
      <c r="H242" s="59"/>
      <c r="I242" s="64"/>
      <c r="J242" s="64"/>
      <c r="K242" s="58"/>
      <c r="L242" s="58"/>
      <c r="M242" s="65"/>
      <c r="N242" s="73" t="s">
        <v>533</v>
      </c>
      <c r="O242" s="73">
        <v>40560.568888888891</v>
      </c>
    </row>
    <row r="243" spans="1:15" x14ac:dyDescent="0.25">
      <c r="A243" s="71" t="s">
        <v>336</v>
      </c>
      <c r="B243" s="71" t="s">
        <v>369</v>
      </c>
      <c r="C243" s="55"/>
      <c r="D243" s="56"/>
      <c r="E243" s="68"/>
      <c r="F243" s="57"/>
      <c r="G243" s="55"/>
      <c r="H243" s="59"/>
      <c r="I243" s="64"/>
      <c r="J243" s="64"/>
      <c r="K243" s="58"/>
      <c r="L243" s="58"/>
      <c r="M243" s="65"/>
      <c r="N243" s="73" t="s">
        <v>533</v>
      </c>
      <c r="O243" s="73">
        <v>40560.568888888891</v>
      </c>
    </row>
    <row r="244" spans="1:15" x14ac:dyDescent="0.25">
      <c r="A244" s="71" t="s">
        <v>337</v>
      </c>
      <c r="B244" s="71" t="s">
        <v>496</v>
      </c>
      <c r="C244" s="55"/>
      <c r="D244" s="56"/>
      <c r="E244" s="68"/>
      <c r="F244" s="57"/>
      <c r="G244" s="55"/>
      <c r="H244" s="59"/>
      <c r="I244" s="64"/>
      <c r="J244" s="64"/>
      <c r="K244" s="58"/>
      <c r="L244" s="58"/>
      <c r="M244" s="65"/>
      <c r="N244" s="73" t="s">
        <v>533</v>
      </c>
      <c r="O244" s="73">
        <v>40560.569537037038</v>
      </c>
    </row>
    <row r="245" spans="1:15" x14ac:dyDescent="0.25">
      <c r="A245" s="71" t="s">
        <v>337</v>
      </c>
      <c r="B245" s="71" t="s">
        <v>359</v>
      </c>
      <c r="C245" s="55"/>
      <c r="D245" s="56"/>
      <c r="E245" s="68"/>
      <c r="F245" s="57"/>
      <c r="G245" s="55"/>
      <c r="H245" s="59"/>
      <c r="I245" s="64"/>
      <c r="J245" s="64"/>
      <c r="K245" s="58"/>
      <c r="L245" s="58"/>
      <c r="M245" s="65"/>
      <c r="N245" s="73" t="s">
        <v>533</v>
      </c>
      <c r="O245" s="73">
        <v>40560.569537037038</v>
      </c>
    </row>
    <row r="246" spans="1:15" x14ac:dyDescent="0.25">
      <c r="A246" s="71" t="s">
        <v>338</v>
      </c>
      <c r="B246" s="71" t="s">
        <v>517</v>
      </c>
      <c r="C246" s="55"/>
      <c r="D246" s="56"/>
      <c r="E246" s="68"/>
      <c r="F246" s="57"/>
      <c r="G246" s="55"/>
      <c r="H246" s="59"/>
      <c r="I246" s="64"/>
      <c r="J246" s="64"/>
      <c r="K246" s="58"/>
      <c r="L246" s="58"/>
      <c r="M246" s="65"/>
      <c r="N246" s="73" t="s">
        <v>533</v>
      </c>
      <c r="O246" s="73">
        <v>40560.3356712963</v>
      </c>
    </row>
    <row r="247" spans="1:15" x14ac:dyDescent="0.25">
      <c r="A247" s="71" t="s">
        <v>339</v>
      </c>
      <c r="B247" s="71" t="s">
        <v>517</v>
      </c>
      <c r="C247" s="55"/>
      <c r="D247" s="56"/>
      <c r="E247" s="68"/>
      <c r="F247" s="57"/>
      <c r="G247" s="55"/>
      <c r="H247" s="59"/>
      <c r="I247" s="64"/>
      <c r="J247" s="64"/>
      <c r="K247" s="58"/>
      <c r="L247" s="58"/>
      <c r="M247" s="65"/>
      <c r="N247" s="73" t="s">
        <v>533</v>
      </c>
      <c r="O247" s="73">
        <v>40560.591122685182</v>
      </c>
    </row>
    <row r="248" spans="1:15" x14ac:dyDescent="0.25">
      <c r="A248" s="71" t="s">
        <v>339</v>
      </c>
      <c r="B248" s="71" t="s">
        <v>511</v>
      </c>
      <c r="C248" s="55"/>
      <c r="D248" s="56"/>
      <c r="E248" s="68"/>
      <c r="F248" s="57"/>
      <c r="G248" s="55"/>
      <c r="H248" s="59"/>
      <c r="I248" s="64"/>
      <c r="J248" s="64"/>
      <c r="K248" s="58"/>
      <c r="L248" s="58"/>
      <c r="M248" s="65"/>
      <c r="N248" s="73" t="s">
        <v>533</v>
      </c>
      <c r="O248" s="73">
        <v>40560.591122685182</v>
      </c>
    </row>
    <row r="249" spans="1:15" x14ac:dyDescent="0.25">
      <c r="A249" s="71" t="s">
        <v>340</v>
      </c>
      <c r="B249" s="71" t="s">
        <v>426</v>
      </c>
      <c r="C249" s="55"/>
      <c r="D249" s="56"/>
      <c r="E249" s="68"/>
      <c r="F249" s="57"/>
      <c r="G249" s="55"/>
      <c r="H249" s="59"/>
      <c r="I249" s="64"/>
      <c r="J249" s="64"/>
      <c r="K249" s="58"/>
      <c r="L249" s="58"/>
      <c r="M249" s="65"/>
      <c r="N249" s="73" t="s">
        <v>533</v>
      </c>
      <c r="O249" s="73">
        <v>40560.591284722221</v>
      </c>
    </row>
    <row r="250" spans="1:15" x14ac:dyDescent="0.25">
      <c r="A250" s="71" t="s">
        <v>340</v>
      </c>
      <c r="B250" s="71" t="s">
        <v>426</v>
      </c>
      <c r="C250" s="55"/>
      <c r="D250" s="56"/>
      <c r="E250" s="68"/>
      <c r="F250" s="57"/>
      <c r="G250" s="55"/>
      <c r="H250" s="59"/>
      <c r="I250" s="64"/>
      <c r="J250" s="64"/>
      <c r="K250" s="58"/>
      <c r="L250" s="58"/>
      <c r="M250" s="65"/>
      <c r="N250" s="73" t="s">
        <v>534</v>
      </c>
      <c r="O250" s="73">
        <v>40560.591284722221</v>
      </c>
    </row>
    <row r="251" spans="1:15" x14ac:dyDescent="0.25">
      <c r="A251" s="71" t="s">
        <v>341</v>
      </c>
      <c r="B251" s="71" t="s">
        <v>524</v>
      </c>
      <c r="C251" s="55"/>
      <c r="D251" s="56"/>
      <c r="E251" s="68"/>
      <c r="F251" s="57"/>
      <c r="G251" s="55"/>
      <c r="H251" s="59"/>
      <c r="I251" s="64"/>
      <c r="J251" s="64"/>
      <c r="K251" s="58"/>
      <c r="L251" s="58"/>
      <c r="M251" s="65"/>
      <c r="N251" s="73" t="s">
        <v>533</v>
      </c>
      <c r="O251" s="73">
        <v>40560.595914351848</v>
      </c>
    </row>
    <row r="252" spans="1:15" x14ac:dyDescent="0.25">
      <c r="A252" s="71" t="s">
        <v>342</v>
      </c>
      <c r="B252" s="71" t="s">
        <v>463</v>
      </c>
      <c r="C252" s="55"/>
      <c r="D252" s="56"/>
      <c r="E252" s="68"/>
      <c r="F252" s="57"/>
      <c r="G252" s="55"/>
      <c r="H252" s="59"/>
      <c r="I252" s="64"/>
      <c r="J252" s="64"/>
      <c r="K252" s="58"/>
      <c r="L252" s="58"/>
      <c r="M252" s="65"/>
      <c r="N252" s="73" t="s">
        <v>533</v>
      </c>
      <c r="O252" s="73">
        <v>40560.60465277778</v>
      </c>
    </row>
    <row r="253" spans="1:15" x14ac:dyDescent="0.25">
      <c r="A253" s="71" t="s">
        <v>343</v>
      </c>
      <c r="B253" s="71" t="s">
        <v>342</v>
      </c>
      <c r="C253" s="55"/>
      <c r="D253" s="56"/>
      <c r="E253" s="68"/>
      <c r="F253" s="57"/>
      <c r="G253" s="55"/>
      <c r="H253" s="59"/>
      <c r="I253" s="64"/>
      <c r="J253" s="64"/>
      <c r="K253" s="58"/>
      <c r="L253" s="58"/>
      <c r="M253" s="65"/>
      <c r="N253" s="73" t="s">
        <v>533</v>
      </c>
      <c r="O253" s="73">
        <v>40560.609502314815</v>
      </c>
    </row>
    <row r="254" spans="1:15" x14ac:dyDescent="0.25">
      <c r="A254" s="71" t="s">
        <v>343</v>
      </c>
      <c r="B254" s="71" t="s">
        <v>463</v>
      </c>
      <c r="C254" s="55"/>
      <c r="D254" s="56"/>
      <c r="E254" s="68"/>
      <c r="F254" s="57"/>
      <c r="G254" s="55"/>
      <c r="H254" s="59"/>
      <c r="I254" s="64"/>
      <c r="J254" s="64"/>
      <c r="K254" s="58"/>
      <c r="L254" s="58"/>
      <c r="M254" s="65"/>
      <c r="N254" s="73" t="s">
        <v>533</v>
      </c>
      <c r="O254" s="73">
        <v>40560.609502314815</v>
      </c>
    </row>
    <row r="255" spans="1:15" x14ac:dyDescent="0.25">
      <c r="A255" s="71" t="s">
        <v>344</v>
      </c>
      <c r="B255" s="71" t="s">
        <v>406</v>
      </c>
      <c r="C255" s="55"/>
      <c r="D255" s="56"/>
      <c r="E255" s="68"/>
      <c r="F255" s="57"/>
      <c r="G255" s="55"/>
      <c r="H255" s="59"/>
      <c r="I255" s="64"/>
      <c r="J255" s="64"/>
      <c r="K255" s="58"/>
      <c r="L255" s="58"/>
      <c r="M255" s="65"/>
      <c r="N255" s="73" t="s">
        <v>533</v>
      </c>
      <c r="O255" s="73">
        <v>40560.61681712963</v>
      </c>
    </row>
    <row r="256" spans="1:15" x14ac:dyDescent="0.25">
      <c r="A256" s="71" t="s">
        <v>345</v>
      </c>
      <c r="B256" s="71" t="s">
        <v>491</v>
      </c>
      <c r="C256" s="55"/>
      <c r="D256" s="56"/>
      <c r="E256" s="68"/>
      <c r="F256" s="57"/>
      <c r="G256" s="55"/>
      <c r="H256" s="59"/>
      <c r="I256" s="64"/>
      <c r="J256" s="64"/>
      <c r="K256" s="58"/>
      <c r="L256" s="58"/>
      <c r="M256" s="65"/>
      <c r="N256" s="73" t="s">
        <v>533</v>
      </c>
      <c r="O256" s="73">
        <v>40560.621608796297</v>
      </c>
    </row>
    <row r="257" spans="1:15" x14ac:dyDescent="0.25">
      <c r="A257" s="71" t="s">
        <v>346</v>
      </c>
      <c r="B257" s="71" t="s">
        <v>496</v>
      </c>
      <c r="C257" s="55"/>
      <c r="D257" s="56"/>
      <c r="E257" s="68"/>
      <c r="F257" s="57"/>
      <c r="G257" s="55"/>
      <c r="H257" s="59"/>
      <c r="I257" s="64"/>
      <c r="J257" s="64"/>
      <c r="K257" s="58"/>
      <c r="L257" s="58"/>
      <c r="M257" s="65"/>
      <c r="N257" s="73" t="s">
        <v>533</v>
      </c>
      <c r="O257" s="73">
        <v>40560.622696759259</v>
      </c>
    </row>
    <row r="258" spans="1:15" x14ac:dyDescent="0.25">
      <c r="A258" s="71" t="s">
        <v>338</v>
      </c>
      <c r="B258" s="71" t="s">
        <v>347</v>
      </c>
      <c r="C258" s="55"/>
      <c r="D258" s="56"/>
      <c r="E258" s="68"/>
      <c r="F258" s="57"/>
      <c r="G258" s="55"/>
      <c r="H258" s="59"/>
      <c r="I258" s="64"/>
      <c r="J258" s="64"/>
      <c r="K258" s="58"/>
      <c r="L258" s="58"/>
      <c r="M258" s="65"/>
      <c r="N258" s="73" t="s">
        <v>533</v>
      </c>
      <c r="O258" s="73">
        <v>40560.3356712963</v>
      </c>
    </row>
    <row r="259" spans="1:15" x14ac:dyDescent="0.25">
      <c r="A259" s="71" t="s">
        <v>347</v>
      </c>
      <c r="B259" s="71" t="s">
        <v>338</v>
      </c>
      <c r="C259" s="55"/>
      <c r="D259" s="56"/>
      <c r="E259" s="68"/>
      <c r="F259" s="57"/>
      <c r="G259" s="55"/>
      <c r="H259" s="59"/>
      <c r="I259" s="64"/>
      <c r="J259" s="64"/>
      <c r="K259" s="58"/>
      <c r="L259" s="58"/>
      <c r="M259" s="65"/>
      <c r="N259" s="73" t="s">
        <v>533</v>
      </c>
      <c r="O259" s="73">
        <v>40560.623414351852</v>
      </c>
    </row>
    <row r="260" spans="1:15" x14ac:dyDescent="0.25">
      <c r="A260" s="71" t="s">
        <v>348</v>
      </c>
      <c r="B260" s="71" t="s">
        <v>406</v>
      </c>
      <c r="C260" s="55"/>
      <c r="D260" s="56"/>
      <c r="E260" s="68"/>
      <c r="F260" s="57"/>
      <c r="G260" s="55"/>
      <c r="H260" s="59"/>
      <c r="I260" s="64"/>
      <c r="J260" s="64"/>
      <c r="K260" s="58"/>
      <c r="L260" s="58"/>
      <c r="M260" s="65"/>
      <c r="N260" s="73" t="s">
        <v>533</v>
      </c>
      <c r="O260" s="73">
        <v>40560.625231481485</v>
      </c>
    </row>
    <row r="261" spans="1:15" x14ac:dyDescent="0.25">
      <c r="A261" s="71" t="s">
        <v>349</v>
      </c>
      <c r="B261" s="71" t="s">
        <v>406</v>
      </c>
      <c r="C261" s="55"/>
      <c r="D261" s="56"/>
      <c r="E261" s="68"/>
      <c r="F261" s="57"/>
      <c r="G261" s="55"/>
      <c r="H261" s="59"/>
      <c r="I261" s="64"/>
      <c r="J261" s="64"/>
      <c r="K261" s="58"/>
      <c r="L261" s="58"/>
      <c r="M261" s="65"/>
      <c r="N261" s="73" t="s">
        <v>533</v>
      </c>
      <c r="O261" s="73">
        <v>40560.625347222223</v>
      </c>
    </row>
    <row r="262" spans="1:15" x14ac:dyDescent="0.25">
      <c r="A262" s="71" t="s">
        <v>350</v>
      </c>
      <c r="B262" s="71" t="s">
        <v>496</v>
      </c>
      <c r="C262" s="55"/>
      <c r="D262" s="56"/>
      <c r="E262" s="68"/>
      <c r="F262" s="57"/>
      <c r="G262" s="55"/>
      <c r="H262" s="59"/>
      <c r="I262" s="64"/>
      <c r="J262" s="64"/>
      <c r="K262" s="58"/>
      <c r="L262" s="58"/>
      <c r="M262" s="65"/>
      <c r="N262" s="73" t="s">
        <v>533</v>
      </c>
      <c r="O262" s="73">
        <v>40560.62636574074</v>
      </c>
    </row>
    <row r="263" spans="1:15" x14ac:dyDescent="0.25">
      <c r="A263" s="71" t="s">
        <v>351</v>
      </c>
      <c r="B263" s="71" t="s">
        <v>478</v>
      </c>
      <c r="C263" s="55"/>
      <c r="D263" s="56"/>
      <c r="E263" s="68"/>
      <c r="F263" s="57"/>
      <c r="G263" s="55"/>
      <c r="H263" s="59"/>
      <c r="I263" s="64"/>
      <c r="J263" s="64"/>
      <c r="K263" s="58"/>
      <c r="L263" s="58"/>
      <c r="M263" s="65"/>
      <c r="N263" s="73" t="s">
        <v>533</v>
      </c>
      <c r="O263" s="73">
        <v>40560.630497685182</v>
      </c>
    </row>
    <row r="264" spans="1:15" x14ac:dyDescent="0.25">
      <c r="A264" s="71" t="s">
        <v>352</v>
      </c>
      <c r="B264" s="71" t="s">
        <v>496</v>
      </c>
      <c r="C264" s="55"/>
      <c r="D264" s="56"/>
      <c r="E264" s="68"/>
      <c r="F264" s="57"/>
      <c r="G264" s="55"/>
      <c r="H264" s="59"/>
      <c r="I264" s="64"/>
      <c r="J264" s="64"/>
      <c r="K264" s="58"/>
      <c r="L264" s="58"/>
      <c r="M264" s="65"/>
      <c r="N264" s="73" t="s">
        <v>533</v>
      </c>
      <c r="O264" s="73">
        <v>40560.630509259259</v>
      </c>
    </row>
    <row r="265" spans="1:15" x14ac:dyDescent="0.25">
      <c r="A265" s="71" t="s">
        <v>353</v>
      </c>
      <c r="B265" s="71" t="s">
        <v>496</v>
      </c>
      <c r="C265" s="55"/>
      <c r="D265" s="56"/>
      <c r="E265" s="68"/>
      <c r="F265" s="57"/>
      <c r="G265" s="55"/>
      <c r="H265" s="59"/>
      <c r="I265" s="64"/>
      <c r="J265" s="64"/>
      <c r="K265" s="58"/>
      <c r="L265" s="58"/>
      <c r="M265" s="65"/>
      <c r="N265" s="73" t="s">
        <v>533</v>
      </c>
      <c r="O265" s="73">
        <v>40560.631238425929</v>
      </c>
    </row>
    <row r="266" spans="1:15" x14ac:dyDescent="0.25">
      <c r="A266" s="71" t="s">
        <v>354</v>
      </c>
      <c r="B266" s="71" t="s">
        <v>496</v>
      </c>
      <c r="C266" s="55"/>
      <c r="D266" s="56"/>
      <c r="E266" s="68"/>
      <c r="F266" s="57"/>
      <c r="G266" s="55"/>
      <c r="H266" s="59"/>
      <c r="I266" s="64"/>
      <c r="J266" s="64"/>
      <c r="K266" s="58"/>
      <c r="L266" s="58"/>
      <c r="M266" s="65"/>
      <c r="N266" s="73" t="s">
        <v>533</v>
      </c>
      <c r="O266" s="73">
        <v>40560.637939814813</v>
      </c>
    </row>
    <row r="267" spans="1:15" x14ac:dyDescent="0.25">
      <c r="A267" s="71" t="s">
        <v>355</v>
      </c>
      <c r="B267" s="71" t="s">
        <v>496</v>
      </c>
      <c r="C267" s="55"/>
      <c r="D267" s="56"/>
      <c r="E267" s="68"/>
      <c r="F267" s="57"/>
      <c r="G267" s="55"/>
      <c r="H267" s="59"/>
      <c r="I267" s="64"/>
      <c r="J267" s="64"/>
      <c r="K267" s="58"/>
      <c r="L267" s="58"/>
      <c r="M267" s="65"/>
      <c r="N267" s="73" t="s">
        <v>533</v>
      </c>
      <c r="O267" s="73">
        <v>40560.643182870372</v>
      </c>
    </row>
    <row r="268" spans="1:15" x14ac:dyDescent="0.25">
      <c r="A268" s="71" t="s">
        <v>356</v>
      </c>
      <c r="B268" s="71" t="s">
        <v>496</v>
      </c>
      <c r="C268" s="55"/>
      <c r="D268" s="56"/>
      <c r="E268" s="68"/>
      <c r="F268" s="57"/>
      <c r="G268" s="55"/>
      <c r="H268" s="59"/>
      <c r="I268" s="64"/>
      <c r="J268" s="64"/>
      <c r="K268" s="58"/>
      <c r="L268" s="58"/>
      <c r="M268" s="65"/>
      <c r="N268" s="73" t="s">
        <v>533</v>
      </c>
      <c r="O268" s="73">
        <v>40560.645046296297</v>
      </c>
    </row>
    <row r="269" spans="1:15" x14ac:dyDescent="0.25">
      <c r="A269" s="71" t="s">
        <v>356</v>
      </c>
      <c r="B269" s="71" t="s">
        <v>496</v>
      </c>
      <c r="C269" s="55"/>
      <c r="D269" s="56"/>
      <c r="E269" s="68"/>
      <c r="F269" s="57"/>
      <c r="G269" s="55"/>
      <c r="H269" s="59"/>
      <c r="I269" s="64"/>
      <c r="J269" s="64"/>
      <c r="K269" s="58"/>
      <c r="L269" s="58"/>
      <c r="M269" s="65"/>
      <c r="N269" s="73" t="s">
        <v>534</v>
      </c>
      <c r="O269" s="73">
        <v>40560.645046296297</v>
      </c>
    </row>
    <row r="270" spans="1:15" x14ac:dyDescent="0.25">
      <c r="A270" s="71" t="s">
        <v>357</v>
      </c>
      <c r="B270" s="71" t="s">
        <v>491</v>
      </c>
      <c r="C270" s="55"/>
      <c r="D270" s="56"/>
      <c r="E270" s="68"/>
      <c r="F270" s="57"/>
      <c r="G270" s="55"/>
      <c r="H270" s="59"/>
      <c r="I270" s="64"/>
      <c r="J270" s="64"/>
      <c r="K270" s="58"/>
      <c r="L270" s="58"/>
      <c r="M270" s="65"/>
      <c r="N270" s="73" t="s">
        <v>533</v>
      </c>
      <c r="O270" s="73">
        <v>40560.645057870373</v>
      </c>
    </row>
    <row r="271" spans="1:15" x14ac:dyDescent="0.25">
      <c r="A271" s="71" t="s">
        <v>357</v>
      </c>
      <c r="B271" s="71" t="s">
        <v>406</v>
      </c>
      <c r="C271" s="55"/>
      <c r="D271" s="56"/>
      <c r="E271" s="68"/>
      <c r="F271" s="57"/>
      <c r="G271" s="55"/>
      <c r="H271" s="59"/>
      <c r="I271" s="64"/>
      <c r="J271" s="64"/>
      <c r="K271" s="58"/>
      <c r="L271" s="58"/>
      <c r="M271" s="65"/>
      <c r="N271" s="73" t="s">
        <v>533</v>
      </c>
      <c r="O271" s="73">
        <v>40560.645057870373</v>
      </c>
    </row>
    <row r="272" spans="1:15" x14ac:dyDescent="0.25">
      <c r="A272" s="71" t="s">
        <v>358</v>
      </c>
      <c r="B272" s="71" t="s">
        <v>496</v>
      </c>
      <c r="C272" s="55"/>
      <c r="D272" s="56"/>
      <c r="E272" s="68"/>
      <c r="F272" s="57"/>
      <c r="G272" s="55"/>
      <c r="H272" s="59"/>
      <c r="I272" s="64"/>
      <c r="J272" s="64"/>
      <c r="K272" s="58"/>
      <c r="L272" s="58"/>
      <c r="M272" s="65"/>
      <c r="N272" s="73" t="s">
        <v>533</v>
      </c>
      <c r="O272" s="73">
        <v>40560.64534722222</v>
      </c>
    </row>
    <row r="273" spans="1:15" x14ac:dyDescent="0.25">
      <c r="A273" s="71" t="s">
        <v>327</v>
      </c>
      <c r="B273" s="71" t="s">
        <v>359</v>
      </c>
      <c r="C273" s="55"/>
      <c r="D273" s="56"/>
      <c r="E273" s="68"/>
      <c r="F273" s="57"/>
      <c r="G273" s="55"/>
      <c r="H273" s="59"/>
      <c r="I273" s="64"/>
      <c r="J273" s="64"/>
      <c r="K273" s="58"/>
      <c r="L273" s="58"/>
      <c r="M273" s="65"/>
      <c r="N273" s="73" t="s">
        <v>533</v>
      </c>
      <c r="O273" s="73">
        <v>40560.504189814812</v>
      </c>
    </row>
    <row r="274" spans="1:15" x14ac:dyDescent="0.25">
      <c r="A274" s="71" t="s">
        <v>359</v>
      </c>
      <c r="B274" s="71" t="s">
        <v>489</v>
      </c>
      <c r="C274" s="55"/>
      <c r="D274" s="56"/>
      <c r="E274" s="68"/>
      <c r="F274" s="57"/>
      <c r="G274" s="55"/>
      <c r="H274" s="59"/>
      <c r="I274" s="64"/>
      <c r="J274" s="64"/>
      <c r="K274" s="58"/>
      <c r="L274" s="58"/>
      <c r="M274" s="65"/>
      <c r="N274" s="73" t="s">
        <v>533</v>
      </c>
      <c r="O274" s="73">
        <v>40560.646967592591</v>
      </c>
    </row>
    <row r="275" spans="1:15" x14ac:dyDescent="0.25">
      <c r="A275" s="71" t="s">
        <v>359</v>
      </c>
      <c r="B275" s="71" t="s">
        <v>489</v>
      </c>
      <c r="C275" s="55"/>
      <c r="D275" s="56"/>
      <c r="E275" s="68"/>
      <c r="F275" s="57"/>
      <c r="G275" s="55"/>
      <c r="H275" s="59"/>
      <c r="I275" s="64"/>
      <c r="J275" s="64"/>
      <c r="K275" s="58"/>
      <c r="L275" s="58"/>
      <c r="M275" s="65"/>
      <c r="N275" s="73" t="s">
        <v>533</v>
      </c>
      <c r="O275" s="73">
        <v>40560.646967592591</v>
      </c>
    </row>
    <row r="276" spans="1:15" x14ac:dyDescent="0.25">
      <c r="A276" s="71" t="s">
        <v>360</v>
      </c>
      <c r="B276" s="71" t="s">
        <v>491</v>
      </c>
      <c r="C276" s="55"/>
      <c r="D276" s="56"/>
      <c r="E276" s="68"/>
      <c r="F276" s="57"/>
      <c r="G276" s="55"/>
      <c r="H276" s="59"/>
      <c r="I276" s="64"/>
      <c r="J276" s="64"/>
      <c r="K276" s="58"/>
      <c r="L276" s="58"/>
      <c r="M276" s="65"/>
      <c r="N276" s="73" t="s">
        <v>533</v>
      </c>
      <c r="O276" s="73">
        <v>40560.652361111112</v>
      </c>
    </row>
    <row r="277" spans="1:15" x14ac:dyDescent="0.25">
      <c r="A277" s="71" t="s">
        <v>360</v>
      </c>
      <c r="B277" s="71" t="s">
        <v>496</v>
      </c>
      <c r="C277" s="55"/>
      <c r="D277" s="56"/>
      <c r="E277" s="68"/>
      <c r="F277" s="57"/>
      <c r="G277" s="55"/>
      <c r="H277" s="59"/>
      <c r="I277" s="64"/>
      <c r="J277" s="64"/>
      <c r="K277" s="58"/>
      <c r="L277" s="58"/>
      <c r="M277" s="65"/>
      <c r="N277" s="73" t="s">
        <v>533</v>
      </c>
      <c r="O277" s="73">
        <v>40560.652361111112</v>
      </c>
    </row>
    <row r="278" spans="1:15" x14ac:dyDescent="0.25">
      <c r="A278" s="71" t="s">
        <v>327</v>
      </c>
      <c r="B278" s="71" t="s">
        <v>361</v>
      </c>
      <c r="C278" s="55"/>
      <c r="D278" s="56"/>
      <c r="E278" s="68"/>
      <c r="F278" s="57"/>
      <c r="G278" s="55"/>
      <c r="H278" s="59"/>
      <c r="I278" s="64"/>
      <c r="J278" s="64"/>
      <c r="K278" s="58"/>
      <c r="L278" s="58"/>
      <c r="M278" s="65"/>
      <c r="N278" s="73" t="s">
        <v>533</v>
      </c>
      <c r="O278" s="73">
        <v>40560.504189814812</v>
      </c>
    </row>
    <row r="279" spans="1:15" x14ac:dyDescent="0.25">
      <c r="A279" s="71" t="s">
        <v>327</v>
      </c>
      <c r="B279" s="71" t="s">
        <v>361</v>
      </c>
      <c r="C279" s="55"/>
      <c r="D279" s="56"/>
      <c r="E279" s="68"/>
      <c r="F279" s="57"/>
      <c r="G279" s="55"/>
      <c r="H279" s="59"/>
      <c r="I279" s="64"/>
      <c r="J279" s="64"/>
      <c r="K279" s="58"/>
      <c r="L279" s="58"/>
      <c r="M279" s="65"/>
      <c r="N279" s="73" t="s">
        <v>534</v>
      </c>
      <c r="O279" s="73">
        <v>40560.504189814812</v>
      </c>
    </row>
    <row r="280" spans="1:15" x14ac:dyDescent="0.25">
      <c r="A280" s="71" t="s">
        <v>361</v>
      </c>
      <c r="B280" s="71" t="s">
        <v>374</v>
      </c>
      <c r="C280" s="55"/>
      <c r="D280" s="56"/>
      <c r="E280" s="68"/>
      <c r="F280" s="57"/>
      <c r="G280" s="55"/>
      <c r="H280" s="59"/>
      <c r="I280" s="64"/>
      <c r="J280" s="64"/>
      <c r="K280" s="58"/>
      <c r="L280" s="58"/>
      <c r="M280" s="65"/>
      <c r="N280" s="73" t="s">
        <v>533</v>
      </c>
      <c r="O280" s="73">
        <v>40560.654826388891</v>
      </c>
    </row>
    <row r="281" spans="1:15" x14ac:dyDescent="0.25">
      <c r="A281" s="71" t="s">
        <v>361</v>
      </c>
      <c r="B281" s="71" t="s">
        <v>482</v>
      </c>
      <c r="C281" s="55"/>
      <c r="D281" s="56"/>
      <c r="E281" s="68"/>
      <c r="F281" s="57"/>
      <c r="G281" s="55"/>
      <c r="H281" s="59"/>
      <c r="I281" s="64"/>
      <c r="J281" s="64"/>
      <c r="K281" s="58"/>
      <c r="L281" s="58"/>
      <c r="M281" s="65"/>
      <c r="N281" s="73" t="s">
        <v>533</v>
      </c>
      <c r="O281" s="73">
        <v>40560.654826388891</v>
      </c>
    </row>
    <row r="282" spans="1:15" x14ac:dyDescent="0.25">
      <c r="A282" s="71" t="s">
        <v>362</v>
      </c>
      <c r="B282" s="71" t="s">
        <v>491</v>
      </c>
      <c r="C282" s="55"/>
      <c r="D282" s="56"/>
      <c r="E282" s="68"/>
      <c r="F282" s="57"/>
      <c r="G282" s="55"/>
      <c r="H282" s="59"/>
      <c r="I282" s="64"/>
      <c r="J282" s="64"/>
      <c r="K282" s="58"/>
      <c r="L282" s="58"/>
      <c r="M282" s="65"/>
      <c r="N282" s="73" t="s">
        <v>533</v>
      </c>
      <c r="O282" s="73">
        <v>40560.655011574076</v>
      </c>
    </row>
    <row r="283" spans="1:15" x14ac:dyDescent="0.25">
      <c r="A283" s="71" t="s">
        <v>363</v>
      </c>
      <c r="B283" s="71" t="s">
        <v>496</v>
      </c>
      <c r="C283" s="55"/>
      <c r="D283" s="56"/>
      <c r="E283" s="68"/>
      <c r="F283" s="57"/>
      <c r="G283" s="55"/>
      <c r="H283" s="59"/>
      <c r="I283" s="64"/>
      <c r="J283" s="64"/>
      <c r="K283" s="58"/>
      <c r="L283" s="58"/>
      <c r="M283" s="65"/>
      <c r="N283" s="73" t="s">
        <v>533</v>
      </c>
      <c r="O283" s="73">
        <v>40560.658819444441</v>
      </c>
    </row>
    <row r="284" spans="1:15" x14ac:dyDescent="0.25">
      <c r="A284" s="71" t="s">
        <v>363</v>
      </c>
      <c r="B284" s="71" t="s">
        <v>491</v>
      </c>
      <c r="C284" s="55"/>
      <c r="D284" s="56"/>
      <c r="E284" s="68"/>
      <c r="F284" s="57"/>
      <c r="G284" s="55"/>
      <c r="H284" s="59"/>
      <c r="I284" s="64"/>
      <c r="J284" s="64"/>
      <c r="K284" s="58"/>
      <c r="L284" s="58"/>
      <c r="M284" s="65"/>
      <c r="N284" s="73" t="s">
        <v>533</v>
      </c>
      <c r="O284" s="73">
        <v>40560.658819444441</v>
      </c>
    </row>
    <row r="285" spans="1:15" x14ac:dyDescent="0.25">
      <c r="A285" s="71" t="s">
        <v>364</v>
      </c>
      <c r="B285" s="71" t="s">
        <v>482</v>
      </c>
      <c r="C285" s="55"/>
      <c r="D285" s="56"/>
      <c r="E285" s="68"/>
      <c r="F285" s="57"/>
      <c r="G285" s="55"/>
      <c r="H285" s="59"/>
      <c r="I285" s="64"/>
      <c r="J285" s="64"/>
      <c r="K285" s="58"/>
      <c r="L285" s="58"/>
      <c r="M285" s="65"/>
      <c r="N285" s="73" t="s">
        <v>533</v>
      </c>
      <c r="O285" s="73">
        <v>40560.661053240743</v>
      </c>
    </row>
    <row r="286" spans="1:15" x14ac:dyDescent="0.25">
      <c r="A286" s="71" t="s">
        <v>365</v>
      </c>
      <c r="B286" s="71" t="s">
        <v>491</v>
      </c>
      <c r="C286" s="55"/>
      <c r="D286" s="56"/>
      <c r="E286" s="68"/>
      <c r="F286" s="57"/>
      <c r="G286" s="55"/>
      <c r="H286" s="59"/>
      <c r="I286" s="64"/>
      <c r="J286" s="64"/>
      <c r="K286" s="58"/>
      <c r="L286" s="58"/>
      <c r="M286" s="65"/>
      <c r="N286" s="73" t="s">
        <v>533</v>
      </c>
      <c r="O286" s="73">
        <v>40560.662199074075</v>
      </c>
    </row>
    <row r="287" spans="1:15" x14ac:dyDescent="0.25">
      <c r="A287" s="71" t="s">
        <v>365</v>
      </c>
      <c r="B287" s="71" t="s">
        <v>496</v>
      </c>
      <c r="C287" s="55"/>
      <c r="D287" s="56"/>
      <c r="E287" s="68"/>
      <c r="F287" s="57"/>
      <c r="G287" s="55"/>
      <c r="H287" s="59"/>
      <c r="I287" s="64"/>
      <c r="J287" s="64"/>
      <c r="K287" s="58"/>
      <c r="L287" s="58"/>
      <c r="M287" s="65"/>
      <c r="N287" s="73" t="s">
        <v>533</v>
      </c>
      <c r="O287" s="73">
        <v>40560.662199074075</v>
      </c>
    </row>
    <row r="288" spans="1:15" x14ac:dyDescent="0.25">
      <c r="A288" s="71" t="s">
        <v>365</v>
      </c>
      <c r="B288" s="71" t="s">
        <v>482</v>
      </c>
      <c r="C288" s="55"/>
      <c r="D288" s="56"/>
      <c r="E288" s="68"/>
      <c r="F288" s="57"/>
      <c r="G288" s="55"/>
      <c r="H288" s="59"/>
      <c r="I288" s="64"/>
      <c r="J288" s="64"/>
      <c r="K288" s="58"/>
      <c r="L288" s="58"/>
      <c r="M288" s="65"/>
      <c r="N288" s="73" t="s">
        <v>533</v>
      </c>
      <c r="O288" s="73">
        <v>40560.662199074075</v>
      </c>
    </row>
    <row r="289" spans="1:15" x14ac:dyDescent="0.25">
      <c r="A289" s="71" t="s">
        <v>366</v>
      </c>
      <c r="B289" s="71" t="s">
        <v>489</v>
      </c>
      <c r="C289" s="55"/>
      <c r="D289" s="56"/>
      <c r="E289" s="68"/>
      <c r="F289" s="57"/>
      <c r="G289" s="55"/>
      <c r="H289" s="59"/>
      <c r="I289" s="64"/>
      <c r="J289" s="64"/>
      <c r="K289" s="58"/>
      <c r="L289" s="58"/>
      <c r="M289" s="65"/>
      <c r="N289" s="73" t="s">
        <v>533</v>
      </c>
      <c r="O289" s="73">
        <v>40560.6641087963</v>
      </c>
    </row>
    <row r="290" spans="1:15" x14ac:dyDescent="0.25">
      <c r="A290" s="71" t="s">
        <v>367</v>
      </c>
      <c r="B290" s="71" t="s">
        <v>397</v>
      </c>
      <c r="C290" s="55"/>
      <c r="D290" s="56"/>
      <c r="E290" s="68"/>
      <c r="F290" s="57"/>
      <c r="G290" s="55"/>
      <c r="H290" s="59"/>
      <c r="I290" s="64"/>
      <c r="J290" s="64"/>
      <c r="K290" s="58"/>
      <c r="L290" s="58"/>
      <c r="M290" s="65"/>
      <c r="N290" s="73" t="s">
        <v>533</v>
      </c>
      <c r="O290" s="73">
        <v>40560.664467592593</v>
      </c>
    </row>
    <row r="291" spans="1:15" x14ac:dyDescent="0.25">
      <c r="A291" s="71" t="s">
        <v>368</v>
      </c>
      <c r="B291" s="71" t="s">
        <v>482</v>
      </c>
      <c r="C291" s="55"/>
      <c r="D291" s="56"/>
      <c r="E291" s="68"/>
      <c r="F291" s="57"/>
      <c r="G291" s="55"/>
      <c r="H291" s="59"/>
      <c r="I291" s="64"/>
      <c r="J291" s="64"/>
      <c r="K291" s="58"/>
      <c r="L291" s="58"/>
      <c r="M291" s="65"/>
      <c r="N291" s="73" t="s">
        <v>533</v>
      </c>
      <c r="O291" s="73">
        <v>40560.666689814818</v>
      </c>
    </row>
    <row r="292" spans="1:15" x14ac:dyDescent="0.25">
      <c r="A292" s="71" t="s">
        <v>369</v>
      </c>
      <c r="B292" s="71" t="s">
        <v>450</v>
      </c>
      <c r="C292" s="55"/>
      <c r="D292" s="56"/>
      <c r="E292" s="68"/>
      <c r="F292" s="57"/>
      <c r="G292" s="55"/>
      <c r="H292" s="59"/>
      <c r="I292" s="64"/>
      <c r="J292" s="64"/>
      <c r="K292" s="58"/>
      <c r="L292" s="58"/>
      <c r="M292" s="65"/>
      <c r="N292" s="73" t="s">
        <v>533</v>
      </c>
      <c r="O292" s="73">
        <v>40560.667199074072</v>
      </c>
    </row>
    <row r="293" spans="1:15" x14ac:dyDescent="0.25">
      <c r="A293" s="71" t="s">
        <v>369</v>
      </c>
      <c r="B293" s="71" t="s">
        <v>476</v>
      </c>
      <c r="C293" s="55"/>
      <c r="D293" s="56"/>
      <c r="E293" s="68"/>
      <c r="F293" s="57"/>
      <c r="G293" s="55"/>
      <c r="H293" s="59"/>
      <c r="I293" s="64"/>
      <c r="J293" s="64"/>
      <c r="K293" s="58"/>
      <c r="L293" s="58"/>
      <c r="M293" s="65"/>
      <c r="N293" s="73" t="s">
        <v>533</v>
      </c>
      <c r="O293" s="73">
        <v>40560.667199074072</v>
      </c>
    </row>
    <row r="294" spans="1:15" x14ac:dyDescent="0.25">
      <c r="A294" s="71" t="s">
        <v>370</v>
      </c>
      <c r="B294" s="71" t="s">
        <v>496</v>
      </c>
      <c r="C294" s="55"/>
      <c r="D294" s="56"/>
      <c r="E294" s="68"/>
      <c r="F294" s="57"/>
      <c r="G294" s="55"/>
      <c r="H294" s="59"/>
      <c r="I294" s="64"/>
      <c r="J294" s="64"/>
      <c r="K294" s="58"/>
      <c r="L294" s="58"/>
      <c r="M294" s="65"/>
      <c r="N294" s="73" t="s">
        <v>533</v>
      </c>
      <c r="O294" s="73">
        <v>40560.668124999997</v>
      </c>
    </row>
    <row r="295" spans="1:15" x14ac:dyDescent="0.25">
      <c r="A295" s="71" t="s">
        <v>371</v>
      </c>
      <c r="B295" s="71" t="s">
        <v>397</v>
      </c>
      <c r="C295" s="55"/>
      <c r="D295" s="56"/>
      <c r="E295" s="68"/>
      <c r="F295" s="57"/>
      <c r="G295" s="55"/>
      <c r="H295" s="59"/>
      <c r="I295" s="64"/>
      <c r="J295" s="64"/>
      <c r="K295" s="58"/>
      <c r="L295" s="58"/>
      <c r="M295" s="65"/>
      <c r="N295" s="73" t="s">
        <v>533</v>
      </c>
      <c r="O295" s="73">
        <v>40560.668645833335</v>
      </c>
    </row>
    <row r="296" spans="1:15" x14ac:dyDescent="0.25">
      <c r="A296" s="71" t="s">
        <v>372</v>
      </c>
      <c r="B296" s="71" t="s">
        <v>397</v>
      </c>
      <c r="C296" s="55"/>
      <c r="D296" s="56"/>
      <c r="E296" s="68"/>
      <c r="F296" s="57"/>
      <c r="G296" s="55"/>
      <c r="H296" s="59"/>
      <c r="I296" s="64"/>
      <c r="J296" s="64"/>
      <c r="K296" s="58"/>
      <c r="L296" s="58"/>
      <c r="M296" s="65"/>
      <c r="N296" s="73" t="s">
        <v>533</v>
      </c>
      <c r="O296" s="73">
        <v>40560.670636574076</v>
      </c>
    </row>
    <row r="297" spans="1:15" x14ac:dyDescent="0.25">
      <c r="A297" s="71" t="s">
        <v>373</v>
      </c>
      <c r="B297" s="71" t="s">
        <v>374</v>
      </c>
      <c r="C297" s="55"/>
      <c r="D297" s="56"/>
      <c r="E297" s="68"/>
      <c r="F297" s="57"/>
      <c r="G297" s="55"/>
      <c r="H297" s="59"/>
      <c r="I297" s="64"/>
      <c r="J297" s="64"/>
      <c r="K297" s="58"/>
      <c r="L297" s="58"/>
      <c r="M297" s="65"/>
      <c r="N297" s="73" t="s">
        <v>533</v>
      </c>
      <c r="O297" s="73">
        <v>40560.671030092592</v>
      </c>
    </row>
    <row r="298" spans="1:15" x14ac:dyDescent="0.25">
      <c r="A298" s="71" t="s">
        <v>374</v>
      </c>
      <c r="B298" s="71" t="s">
        <v>519</v>
      </c>
      <c r="C298" s="55"/>
      <c r="D298" s="56"/>
      <c r="E298" s="68"/>
      <c r="F298" s="57"/>
      <c r="G298" s="55"/>
      <c r="H298" s="59"/>
      <c r="I298" s="64"/>
      <c r="J298" s="64"/>
      <c r="K298" s="58"/>
      <c r="L298" s="58"/>
      <c r="M298" s="65"/>
      <c r="N298" s="73" t="s">
        <v>533</v>
      </c>
      <c r="O298" s="73">
        <v>40560.618217592593</v>
      </c>
    </row>
    <row r="299" spans="1:15" x14ac:dyDescent="0.25">
      <c r="A299" s="71" t="s">
        <v>375</v>
      </c>
      <c r="B299" s="71" t="s">
        <v>374</v>
      </c>
      <c r="C299" s="55"/>
      <c r="D299" s="56"/>
      <c r="E299" s="68"/>
      <c r="F299" s="57"/>
      <c r="G299" s="55"/>
      <c r="H299" s="59"/>
      <c r="I299" s="64"/>
      <c r="J299" s="64"/>
      <c r="K299" s="58"/>
      <c r="L299" s="58"/>
      <c r="M299" s="65"/>
      <c r="N299" s="73" t="s">
        <v>533</v>
      </c>
      <c r="O299" s="73">
        <v>40560.671319444446</v>
      </c>
    </row>
    <row r="300" spans="1:15" x14ac:dyDescent="0.25">
      <c r="A300" s="71" t="s">
        <v>376</v>
      </c>
      <c r="B300" s="71" t="s">
        <v>503</v>
      </c>
      <c r="C300" s="55"/>
      <c r="D300" s="56"/>
      <c r="E300" s="68"/>
      <c r="F300" s="57"/>
      <c r="G300" s="55"/>
      <c r="H300" s="59"/>
      <c r="I300" s="64"/>
      <c r="J300" s="64"/>
      <c r="K300" s="58"/>
      <c r="L300" s="58"/>
      <c r="M300" s="65"/>
      <c r="N300" s="73" t="s">
        <v>533</v>
      </c>
      <c r="O300" s="73">
        <v>40560.675682870373</v>
      </c>
    </row>
    <row r="301" spans="1:15" x14ac:dyDescent="0.25">
      <c r="A301" s="71" t="s">
        <v>376</v>
      </c>
      <c r="B301" s="71" t="s">
        <v>462</v>
      </c>
      <c r="C301" s="55"/>
      <c r="D301" s="56"/>
      <c r="E301" s="68"/>
      <c r="F301" s="57"/>
      <c r="G301" s="55"/>
      <c r="H301" s="59"/>
      <c r="I301" s="64"/>
      <c r="J301" s="64"/>
      <c r="K301" s="58"/>
      <c r="L301" s="58"/>
      <c r="M301" s="65"/>
      <c r="N301" s="73" t="s">
        <v>533</v>
      </c>
      <c r="O301" s="73">
        <v>40560.675682870373</v>
      </c>
    </row>
    <row r="302" spans="1:15" x14ac:dyDescent="0.25">
      <c r="A302" s="71" t="s">
        <v>376</v>
      </c>
      <c r="B302" s="71" t="s">
        <v>511</v>
      </c>
      <c r="C302" s="55"/>
      <c r="D302" s="56"/>
      <c r="E302" s="68"/>
      <c r="F302" s="57"/>
      <c r="G302" s="55"/>
      <c r="H302" s="59"/>
      <c r="I302" s="64"/>
      <c r="J302" s="64"/>
      <c r="K302" s="58"/>
      <c r="L302" s="58"/>
      <c r="M302" s="65"/>
      <c r="N302" s="73" t="s">
        <v>533</v>
      </c>
      <c r="O302" s="73">
        <v>40560.675682870373</v>
      </c>
    </row>
    <row r="303" spans="1:15" x14ac:dyDescent="0.25">
      <c r="A303" s="71" t="s">
        <v>376</v>
      </c>
      <c r="B303" s="71" t="s">
        <v>480</v>
      </c>
      <c r="C303" s="55"/>
      <c r="D303" s="56"/>
      <c r="E303" s="68"/>
      <c r="F303" s="57"/>
      <c r="G303" s="55"/>
      <c r="H303" s="59"/>
      <c r="I303" s="64"/>
      <c r="J303" s="64"/>
      <c r="K303" s="58"/>
      <c r="L303" s="58"/>
      <c r="M303" s="65"/>
      <c r="N303" s="73" t="s">
        <v>533</v>
      </c>
      <c r="O303" s="73">
        <v>40560.675682870373</v>
      </c>
    </row>
    <row r="304" spans="1:15" x14ac:dyDescent="0.25">
      <c r="A304" s="71" t="s">
        <v>377</v>
      </c>
      <c r="B304" s="71" t="s">
        <v>480</v>
      </c>
      <c r="C304" s="55"/>
      <c r="D304" s="56"/>
      <c r="E304" s="68"/>
      <c r="F304" s="57"/>
      <c r="G304" s="55"/>
      <c r="H304" s="59"/>
      <c r="I304" s="64"/>
      <c r="J304" s="64"/>
      <c r="K304" s="58"/>
      <c r="L304" s="58"/>
      <c r="M304" s="65"/>
      <c r="N304" s="73" t="s">
        <v>533</v>
      </c>
      <c r="O304" s="73">
        <v>40560.676770833335</v>
      </c>
    </row>
    <row r="305" spans="1:15" x14ac:dyDescent="0.25">
      <c r="A305" s="71" t="s">
        <v>378</v>
      </c>
      <c r="B305" s="71" t="s">
        <v>525</v>
      </c>
      <c r="C305" s="55"/>
      <c r="D305" s="56"/>
      <c r="E305" s="68"/>
      <c r="F305" s="57"/>
      <c r="G305" s="55"/>
      <c r="H305" s="59"/>
      <c r="I305" s="64"/>
      <c r="J305" s="64"/>
      <c r="K305" s="58"/>
      <c r="L305" s="58"/>
      <c r="M305" s="65"/>
      <c r="N305" s="73" t="s">
        <v>533</v>
      </c>
      <c r="O305" s="73">
        <v>40560.677222222221</v>
      </c>
    </row>
    <row r="306" spans="1:15" x14ac:dyDescent="0.25">
      <c r="A306" s="71" t="s">
        <v>378</v>
      </c>
      <c r="B306" s="71" t="s">
        <v>525</v>
      </c>
      <c r="C306" s="55"/>
      <c r="D306" s="56"/>
      <c r="E306" s="68"/>
      <c r="F306" s="57"/>
      <c r="G306" s="55"/>
      <c r="H306" s="59"/>
      <c r="I306" s="64"/>
      <c r="J306" s="64"/>
      <c r="K306" s="58"/>
      <c r="L306" s="58"/>
      <c r="M306" s="65"/>
      <c r="N306" s="73" t="s">
        <v>534</v>
      </c>
      <c r="O306" s="73">
        <v>40560.677222222221</v>
      </c>
    </row>
    <row r="307" spans="1:15" x14ac:dyDescent="0.25">
      <c r="A307" s="71" t="s">
        <v>379</v>
      </c>
      <c r="B307" s="71" t="s">
        <v>450</v>
      </c>
      <c r="C307" s="55"/>
      <c r="D307" s="56"/>
      <c r="E307" s="68"/>
      <c r="F307" s="57"/>
      <c r="G307" s="55"/>
      <c r="H307" s="59"/>
      <c r="I307" s="64"/>
      <c r="J307" s="64"/>
      <c r="K307" s="58"/>
      <c r="L307" s="58"/>
      <c r="M307" s="65"/>
      <c r="N307" s="73" t="s">
        <v>533</v>
      </c>
      <c r="O307" s="73">
        <v>40560.677291666667</v>
      </c>
    </row>
    <row r="308" spans="1:15" x14ac:dyDescent="0.25">
      <c r="A308" s="71" t="s">
        <v>379</v>
      </c>
      <c r="B308" s="71" t="s">
        <v>476</v>
      </c>
      <c r="C308" s="55"/>
      <c r="D308" s="56"/>
      <c r="E308" s="68"/>
      <c r="F308" s="57"/>
      <c r="G308" s="55"/>
      <c r="H308" s="59"/>
      <c r="I308" s="64"/>
      <c r="J308" s="64"/>
      <c r="K308" s="58"/>
      <c r="L308" s="58"/>
      <c r="M308" s="65"/>
      <c r="N308" s="73" t="s">
        <v>533</v>
      </c>
      <c r="O308" s="73">
        <v>40560.677291666667</v>
      </c>
    </row>
    <row r="309" spans="1:15" x14ac:dyDescent="0.25">
      <c r="A309" s="71" t="s">
        <v>380</v>
      </c>
      <c r="B309" s="71" t="s">
        <v>460</v>
      </c>
      <c r="C309" s="55"/>
      <c r="D309" s="56"/>
      <c r="E309" s="68"/>
      <c r="F309" s="57"/>
      <c r="G309" s="55"/>
      <c r="H309" s="59"/>
      <c r="I309" s="64"/>
      <c r="J309" s="64"/>
      <c r="K309" s="58"/>
      <c r="L309" s="58"/>
      <c r="M309" s="65"/>
      <c r="N309" s="73" t="s">
        <v>533</v>
      </c>
      <c r="O309" s="73">
        <v>40560.67832175926</v>
      </c>
    </row>
    <row r="310" spans="1:15" x14ac:dyDescent="0.25">
      <c r="A310" s="71" t="s">
        <v>381</v>
      </c>
      <c r="B310" s="71" t="s">
        <v>478</v>
      </c>
      <c r="C310" s="55"/>
      <c r="D310" s="56"/>
      <c r="E310" s="68"/>
      <c r="F310" s="57"/>
      <c r="G310" s="55"/>
      <c r="H310" s="59"/>
      <c r="I310" s="64"/>
      <c r="J310" s="64"/>
      <c r="K310" s="58"/>
      <c r="L310" s="58"/>
      <c r="M310" s="65"/>
      <c r="N310" s="73" t="s">
        <v>533</v>
      </c>
      <c r="O310" s="73">
        <v>40560.679513888892</v>
      </c>
    </row>
    <row r="311" spans="1:15" x14ac:dyDescent="0.25">
      <c r="A311" s="71" t="s">
        <v>381</v>
      </c>
      <c r="B311" s="71" t="s">
        <v>478</v>
      </c>
      <c r="C311" s="55"/>
      <c r="D311" s="56"/>
      <c r="E311" s="68"/>
      <c r="F311" s="57"/>
      <c r="G311" s="55"/>
      <c r="H311" s="59"/>
      <c r="I311" s="64"/>
      <c r="J311" s="64"/>
      <c r="K311" s="58"/>
      <c r="L311" s="58"/>
      <c r="M311" s="65"/>
      <c r="N311" s="73" t="s">
        <v>534</v>
      </c>
      <c r="O311" s="73">
        <v>40560.679513888892</v>
      </c>
    </row>
    <row r="312" spans="1:15" x14ac:dyDescent="0.25">
      <c r="A312" s="71" t="s">
        <v>382</v>
      </c>
      <c r="B312" s="71" t="s">
        <v>502</v>
      </c>
      <c r="C312" s="55"/>
      <c r="D312" s="56"/>
      <c r="E312" s="68"/>
      <c r="F312" s="57"/>
      <c r="G312" s="55"/>
      <c r="H312" s="59"/>
      <c r="I312" s="64"/>
      <c r="J312" s="64"/>
      <c r="K312" s="58"/>
      <c r="L312" s="58"/>
      <c r="M312" s="65"/>
      <c r="N312" s="73" t="s">
        <v>533</v>
      </c>
      <c r="O312" s="73">
        <v>40560.681574074071</v>
      </c>
    </row>
    <row r="313" spans="1:15" x14ac:dyDescent="0.25">
      <c r="A313" s="71" t="s">
        <v>383</v>
      </c>
      <c r="B313" s="71" t="s">
        <v>502</v>
      </c>
      <c r="C313" s="55"/>
      <c r="D313" s="56"/>
      <c r="E313" s="68"/>
      <c r="F313" s="57"/>
      <c r="G313" s="55"/>
      <c r="H313" s="59"/>
      <c r="I313" s="64"/>
      <c r="J313" s="64"/>
      <c r="K313" s="58"/>
      <c r="L313" s="58"/>
      <c r="M313" s="65"/>
      <c r="N313" s="73" t="s">
        <v>533</v>
      </c>
      <c r="O313" s="73">
        <v>40560.682106481479</v>
      </c>
    </row>
    <row r="314" spans="1:15" x14ac:dyDescent="0.25">
      <c r="A314" s="71" t="s">
        <v>384</v>
      </c>
      <c r="B314" s="71" t="s">
        <v>502</v>
      </c>
      <c r="C314" s="55"/>
      <c r="D314" s="56"/>
      <c r="E314" s="68"/>
      <c r="F314" s="57"/>
      <c r="G314" s="55"/>
      <c r="H314" s="59"/>
      <c r="I314" s="64"/>
      <c r="J314" s="64"/>
      <c r="K314" s="58"/>
      <c r="L314" s="58"/>
      <c r="M314" s="65"/>
      <c r="N314" s="73" t="s">
        <v>533</v>
      </c>
      <c r="O314" s="73">
        <v>40560.684814814813</v>
      </c>
    </row>
    <row r="315" spans="1:15" x14ac:dyDescent="0.25">
      <c r="A315" s="71" t="s">
        <v>385</v>
      </c>
      <c r="B315" s="71" t="s">
        <v>526</v>
      </c>
      <c r="C315" s="55"/>
      <c r="D315" s="56"/>
      <c r="E315" s="68"/>
      <c r="F315" s="57"/>
      <c r="G315" s="55"/>
      <c r="H315" s="59"/>
      <c r="I315" s="64"/>
      <c r="J315" s="64"/>
      <c r="K315" s="58"/>
      <c r="L315" s="58"/>
      <c r="M315" s="65"/>
      <c r="N315" s="73" t="s">
        <v>533</v>
      </c>
      <c r="O315" s="73">
        <v>40560.68582175926</v>
      </c>
    </row>
    <row r="316" spans="1:15" x14ac:dyDescent="0.25">
      <c r="A316" s="71" t="s">
        <v>385</v>
      </c>
      <c r="B316" s="71" t="s">
        <v>461</v>
      </c>
      <c r="C316" s="55"/>
      <c r="D316" s="56"/>
      <c r="E316" s="68"/>
      <c r="F316" s="57"/>
      <c r="G316" s="55"/>
      <c r="H316" s="59"/>
      <c r="I316" s="64"/>
      <c r="J316" s="64"/>
      <c r="K316" s="58"/>
      <c r="L316" s="58"/>
      <c r="M316" s="65"/>
      <c r="N316" s="73" t="s">
        <v>533</v>
      </c>
      <c r="O316" s="73">
        <v>40560.68582175926</v>
      </c>
    </row>
    <row r="317" spans="1:15" x14ac:dyDescent="0.25">
      <c r="A317" s="71" t="s">
        <v>386</v>
      </c>
      <c r="B317" s="71" t="s">
        <v>482</v>
      </c>
      <c r="C317" s="55"/>
      <c r="D317" s="56"/>
      <c r="E317" s="68"/>
      <c r="F317" s="57"/>
      <c r="G317" s="55"/>
      <c r="H317" s="59"/>
      <c r="I317" s="64"/>
      <c r="J317" s="64"/>
      <c r="K317" s="58"/>
      <c r="L317" s="58"/>
      <c r="M317" s="65"/>
      <c r="N317" s="73" t="s">
        <v>533</v>
      </c>
      <c r="O317" s="73">
        <v>40560.694293981483</v>
      </c>
    </row>
    <row r="318" spans="1:15" x14ac:dyDescent="0.25">
      <c r="A318" s="71" t="s">
        <v>387</v>
      </c>
      <c r="B318" s="71" t="s">
        <v>502</v>
      </c>
      <c r="C318" s="55"/>
      <c r="D318" s="56"/>
      <c r="E318" s="68"/>
      <c r="F318" s="57"/>
      <c r="G318" s="55"/>
      <c r="H318" s="59"/>
      <c r="I318" s="64"/>
      <c r="J318" s="64"/>
      <c r="K318" s="58"/>
      <c r="L318" s="58"/>
      <c r="M318" s="65"/>
      <c r="N318" s="73" t="s">
        <v>533</v>
      </c>
      <c r="O318" s="73">
        <v>40560.701898148145</v>
      </c>
    </row>
    <row r="319" spans="1:15" x14ac:dyDescent="0.25">
      <c r="A319" s="71" t="s">
        <v>388</v>
      </c>
      <c r="B319" s="71" t="s">
        <v>397</v>
      </c>
      <c r="C319" s="55"/>
      <c r="D319" s="56"/>
      <c r="E319" s="68"/>
      <c r="F319" s="57"/>
      <c r="G319" s="55"/>
      <c r="H319" s="59"/>
      <c r="I319" s="64"/>
      <c r="J319" s="64"/>
      <c r="K319" s="58"/>
      <c r="L319" s="58"/>
      <c r="M319" s="65"/>
      <c r="N319" s="73" t="s">
        <v>533</v>
      </c>
      <c r="O319" s="73">
        <v>40560.702141203707</v>
      </c>
    </row>
    <row r="320" spans="1:15" x14ac:dyDescent="0.25">
      <c r="A320" s="71" t="s">
        <v>338</v>
      </c>
      <c r="B320" s="71" t="s">
        <v>511</v>
      </c>
      <c r="C320" s="55"/>
      <c r="D320" s="56"/>
      <c r="E320" s="68"/>
      <c r="F320" s="57"/>
      <c r="G320" s="55"/>
      <c r="H320" s="59"/>
      <c r="I320" s="64"/>
      <c r="J320" s="64"/>
      <c r="K320" s="58"/>
      <c r="L320" s="58"/>
      <c r="M320" s="65"/>
      <c r="N320" s="73" t="s">
        <v>533</v>
      </c>
      <c r="O320" s="73">
        <v>40560.3356712963</v>
      </c>
    </row>
    <row r="321" spans="1:15" x14ac:dyDescent="0.25">
      <c r="A321" s="71" t="s">
        <v>389</v>
      </c>
      <c r="B321" s="71" t="s">
        <v>511</v>
      </c>
      <c r="C321" s="55"/>
      <c r="D321" s="56"/>
      <c r="E321" s="68"/>
      <c r="F321" s="57"/>
      <c r="G321" s="55"/>
      <c r="H321" s="59"/>
      <c r="I321" s="64"/>
      <c r="J321" s="64"/>
      <c r="K321" s="58"/>
      <c r="L321" s="58"/>
      <c r="M321" s="65"/>
      <c r="N321" s="73" t="s">
        <v>533</v>
      </c>
      <c r="O321" s="73">
        <v>40560.708599537036</v>
      </c>
    </row>
    <row r="322" spans="1:15" x14ac:dyDescent="0.25">
      <c r="A322" s="71" t="s">
        <v>389</v>
      </c>
      <c r="B322" s="71" t="s">
        <v>511</v>
      </c>
      <c r="C322" s="55"/>
      <c r="D322" s="56"/>
      <c r="E322" s="68"/>
      <c r="F322" s="57"/>
      <c r="G322" s="55"/>
      <c r="H322" s="59"/>
      <c r="I322" s="64"/>
      <c r="J322" s="64"/>
      <c r="K322" s="58"/>
      <c r="L322" s="58"/>
      <c r="M322" s="65"/>
      <c r="N322" s="73" t="s">
        <v>534</v>
      </c>
      <c r="O322" s="73">
        <v>40560.708599537036</v>
      </c>
    </row>
    <row r="323" spans="1:15" x14ac:dyDescent="0.25">
      <c r="A323" s="71" t="s">
        <v>390</v>
      </c>
      <c r="B323" s="71" t="s">
        <v>488</v>
      </c>
      <c r="C323" s="55"/>
      <c r="D323" s="56"/>
      <c r="E323" s="68"/>
      <c r="F323" s="57"/>
      <c r="G323" s="55"/>
      <c r="H323" s="59"/>
      <c r="I323" s="64"/>
      <c r="J323" s="64"/>
      <c r="K323" s="58"/>
      <c r="L323" s="58"/>
      <c r="M323" s="65"/>
      <c r="N323" s="73" t="s">
        <v>533</v>
      </c>
      <c r="O323" s="73">
        <v>40560.709131944444</v>
      </c>
    </row>
    <row r="324" spans="1:15" x14ac:dyDescent="0.25">
      <c r="A324" s="71" t="s">
        <v>390</v>
      </c>
      <c r="B324" s="71" t="s">
        <v>488</v>
      </c>
      <c r="C324" s="55"/>
      <c r="D324" s="56"/>
      <c r="E324" s="68"/>
      <c r="F324" s="57"/>
      <c r="G324" s="55"/>
      <c r="H324" s="59"/>
      <c r="I324" s="64"/>
      <c r="J324" s="64"/>
      <c r="K324" s="58"/>
      <c r="L324" s="58"/>
      <c r="M324" s="65"/>
      <c r="N324" s="73" t="s">
        <v>534</v>
      </c>
      <c r="O324" s="73">
        <v>40560.709131944444</v>
      </c>
    </row>
    <row r="325" spans="1:15" x14ac:dyDescent="0.25">
      <c r="A325" s="71" t="s">
        <v>391</v>
      </c>
      <c r="B325" s="71" t="s">
        <v>496</v>
      </c>
      <c r="C325" s="55"/>
      <c r="D325" s="56"/>
      <c r="E325" s="68"/>
      <c r="F325" s="57"/>
      <c r="G325" s="55"/>
      <c r="H325" s="59"/>
      <c r="I325" s="64"/>
      <c r="J325" s="64"/>
      <c r="K325" s="58"/>
      <c r="L325" s="58"/>
      <c r="M325" s="65"/>
      <c r="N325" s="73" t="s">
        <v>533</v>
      </c>
      <c r="O325" s="73">
        <v>40560.672893518517</v>
      </c>
    </row>
    <row r="326" spans="1:15" x14ac:dyDescent="0.25">
      <c r="A326" s="71" t="s">
        <v>392</v>
      </c>
      <c r="B326" s="71" t="s">
        <v>391</v>
      </c>
      <c r="C326" s="55"/>
      <c r="D326" s="56"/>
      <c r="E326" s="68"/>
      <c r="F326" s="57"/>
      <c r="G326" s="55"/>
      <c r="H326" s="59"/>
      <c r="I326" s="64"/>
      <c r="J326" s="64"/>
      <c r="K326" s="58"/>
      <c r="L326" s="58"/>
      <c r="M326" s="65"/>
      <c r="N326" s="73" t="s">
        <v>533</v>
      </c>
      <c r="O326" s="73">
        <v>40560.710219907407</v>
      </c>
    </row>
    <row r="327" spans="1:15" x14ac:dyDescent="0.25">
      <c r="A327" s="71" t="s">
        <v>392</v>
      </c>
      <c r="B327" s="71" t="s">
        <v>496</v>
      </c>
      <c r="C327" s="55"/>
      <c r="D327" s="56"/>
      <c r="E327" s="68"/>
      <c r="F327" s="57"/>
      <c r="G327" s="55"/>
      <c r="H327" s="59"/>
      <c r="I327" s="64"/>
      <c r="J327" s="64"/>
      <c r="K327" s="58"/>
      <c r="L327" s="58"/>
      <c r="M327" s="65"/>
      <c r="N327" s="73" t="s">
        <v>533</v>
      </c>
      <c r="O327" s="73">
        <v>40560.710219907407</v>
      </c>
    </row>
    <row r="328" spans="1:15" x14ac:dyDescent="0.25">
      <c r="A328" s="71" t="s">
        <v>392</v>
      </c>
      <c r="B328" s="71" t="s">
        <v>496</v>
      </c>
      <c r="C328" s="55"/>
      <c r="D328" s="56"/>
      <c r="E328" s="68"/>
      <c r="F328" s="57"/>
      <c r="G328" s="55"/>
      <c r="H328" s="59"/>
      <c r="I328" s="64"/>
      <c r="J328" s="64"/>
      <c r="K328" s="58"/>
      <c r="L328" s="58"/>
      <c r="M328" s="65"/>
      <c r="N328" s="73" t="s">
        <v>533</v>
      </c>
      <c r="O328" s="73">
        <v>40560.710219907407</v>
      </c>
    </row>
    <row r="329" spans="1:15" x14ac:dyDescent="0.25">
      <c r="A329" s="71" t="s">
        <v>338</v>
      </c>
      <c r="B329" s="71" t="s">
        <v>454</v>
      </c>
      <c r="C329" s="55"/>
      <c r="D329" s="56"/>
      <c r="E329" s="68"/>
      <c r="F329" s="57"/>
      <c r="G329" s="55"/>
      <c r="H329" s="59"/>
      <c r="I329" s="64"/>
      <c r="J329" s="64"/>
      <c r="K329" s="58"/>
      <c r="L329" s="58"/>
      <c r="M329" s="65"/>
      <c r="N329" s="73" t="s">
        <v>533</v>
      </c>
      <c r="O329" s="73">
        <v>40560.3356712963</v>
      </c>
    </row>
    <row r="330" spans="1:15" x14ac:dyDescent="0.25">
      <c r="A330" s="71" t="s">
        <v>338</v>
      </c>
      <c r="B330" s="71" t="s">
        <v>462</v>
      </c>
      <c r="C330" s="55"/>
      <c r="D330" s="56"/>
      <c r="E330" s="68"/>
      <c r="F330" s="57"/>
      <c r="G330" s="55"/>
      <c r="H330" s="59"/>
      <c r="I330" s="64"/>
      <c r="J330" s="64"/>
      <c r="K330" s="58"/>
      <c r="L330" s="58"/>
      <c r="M330" s="65"/>
      <c r="N330" s="73" t="s">
        <v>533</v>
      </c>
      <c r="O330" s="73">
        <v>40560.3356712963</v>
      </c>
    </row>
    <row r="331" spans="1:15" x14ac:dyDescent="0.25">
      <c r="A331" s="71" t="s">
        <v>338</v>
      </c>
      <c r="B331" s="71" t="s">
        <v>480</v>
      </c>
      <c r="C331" s="55"/>
      <c r="D331" s="56"/>
      <c r="E331" s="68"/>
      <c r="F331" s="57"/>
      <c r="G331" s="55"/>
      <c r="H331" s="59"/>
      <c r="I331" s="64"/>
      <c r="J331" s="64"/>
      <c r="K331" s="58"/>
      <c r="L331" s="58"/>
      <c r="M331" s="65"/>
      <c r="N331" s="73" t="s">
        <v>533</v>
      </c>
      <c r="O331" s="73">
        <v>40560.3356712963</v>
      </c>
    </row>
    <row r="332" spans="1:15" x14ac:dyDescent="0.25">
      <c r="A332" s="71" t="s">
        <v>338</v>
      </c>
      <c r="B332" s="71" t="s">
        <v>520</v>
      </c>
      <c r="C332" s="55"/>
      <c r="D332" s="56"/>
      <c r="E332" s="68"/>
      <c r="F332" s="57"/>
      <c r="G332" s="55"/>
      <c r="H332" s="59"/>
      <c r="I332" s="64"/>
      <c r="J332" s="64"/>
      <c r="K332" s="58"/>
      <c r="L332" s="58"/>
      <c r="M332" s="65"/>
      <c r="N332" s="73" t="s">
        <v>533</v>
      </c>
      <c r="O332" s="73">
        <v>40560.3356712963</v>
      </c>
    </row>
    <row r="333" spans="1:15" x14ac:dyDescent="0.25">
      <c r="A333" s="71" t="s">
        <v>393</v>
      </c>
      <c r="B333" s="71" t="s">
        <v>338</v>
      </c>
      <c r="C333" s="55"/>
      <c r="D333" s="56"/>
      <c r="E333" s="68"/>
      <c r="F333" s="57"/>
      <c r="G333" s="55"/>
      <c r="H333" s="59"/>
      <c r="I333" s="64"/>
      <c r="J333" s="64"/>
      <c r="K333" s="58"/>
      <c r="L333" s="58"/>
      <c r="M333" s="65"/>
      <c r="N333" s="73" t="s">
        <v>533</v>
      </c>
      <c r="O333" s="73">
        <v>40560.712858796294</v>
      </c>
    </row>
    <row r="334" spans="1:15" x14ac:dyDescent="0.25">
      <c r="A334" s="71" t="s">
        <v>393</v>
      </c>
      <c r="B334" s="71" t="s">
        <v>463</v>
      </c>
      <c r="C334" s="55"/>
      <c r="D334" s="56"/>
      <c r="E334" s="68"/>
      <c r="F334" s="57"/>
      <c r="G334" s="55"/>
      <c r="H334" s="59"/>
      <c r="I334" s="64"/>
      <c r="J334" s="64"/>
      <c r="K334" s="58"/>
      <c r="L334" s="58"/>
      <c r="M334" s="65"/>
      <c r="N334" s="73" t="s">
        <v>533</v>
      </c>
      <c r="O334" s="73">
        <v>40560.712858796294</v>
      </c>
    </row>
    <row r="335" spans="1:15" x14ac:dyDescent="0.25">
      <c r="A335" s="71" t="s">
        <v>393</v>
      </c>
      <c r="B335" s="71" t="s">
        <v>487</v>
      </c>
      <c r="C335" s="55"/>
      <c r="D335" s="56"/>
      <c r="E335" s="68"/>
      <c r="F335" s="57"/>
      <c r="G335" s="55"/>
      <c r="H335" s="59"/>
      <c r="I335" s="64"/>
      <c r="J335" s="64"/>
      <c r="K335" s="58"/>
      <c r="L335" s="58"/>
      <c r="M335" s="65"/>
      <c r="N335" s="73" t="s">
        <v>533</v>
      </c>
      <c r="O335" s="73">
        <v>40560.712858796294</v>
      </c>
    </row>
    <row r="336" spans="1:15" x14ac:dyDescent="0.25">
      <c r="A336" s="71" t="s">
        <v>393</v>
      </c>
      <c r="B336" s="71" t="s">
        <v>487</v>
      </c>
      <c r="C336" s="55"/>
      <c r="D336" s="56"/>
      <c r="E336" s="68"/>
      <c r="F336" s="57"/>
      <c r="G336" s="55"/>
      <c r="H336" s="59"/>
      <c r="I336" s="64"/>
      <c r="J336" s="64"/>
      <c r="K336" s="58"/>
      <c r="L336" s="58"/>
      <c r="M336" s="65"/>
      <c r="N336" s="73" t="s">
        <v>533</v>
      </c>
      <c r="O336" s="73">
        <v>40560.712858796294</v>
      </c>
    </row>
    <row r="337" spans="1:15" x14ac:dyDescent="0.25">
      <c r="A337" s="71" t="s">
        <v>394</v>
      </c>
      <c r="B337" s="71" t="s">
        <v>520</v>
      </c>
      <c r="C337" s="55"/>
      <c r="D337" s="56"/>
      <c r="E337" s="68"/>
      <c r="F337" s="57"/>
      <c r="G337" s="55"/>
      <c r="H337" s="59"/>
      <c r="I337" s="64"/>
      <c r="J337" s="64"/>
      <c r="K337" s="58"/>
      <c r="L337" s="58"/>
      <c r="M337" s="65"/>
      <c r="N337" s="73" t="s">
        <v>533</v>
      </c>
      <c r="O337" s="73">
        <v>40560.713125000002</v>
      </c>
    </row>
    <row r="338" spans="1:15" x14ac:dyDescent="0.25">
      <c r="A338" s="71" t="s">
        <v>395</v>
      </c>
      <c r="B338" s="71" t="s">
        <v>463</v>
      </c>
      <c r="C338" s="55"/>
      <c r="D338" s="56"/>
      <c r="E338" s="68"/>
      <c r="F338" s="57"/>
      <c r="G338" s="55"/>
      <c r="H338" s="59"/>
      <c r="I338" s="64"/>
      <c r="J338" s="64"/>
      <c r="K338" s="58"/>
      <c r="L338" s="58"/>
      <c r="M338" s="65"/>
      <c r="N338" s="73" t="s">
        <v>533</v>
      </c>
      <c r="O338" s="73">
        <v>40560.713587962964</v>
      </c>
    </row>
    <row r="339" spans="1:15" x14ac:dyDescent="0.25">
      <c r="A339" s="71" t="s">
        <v>396</v>
      </c>
      <c r="B339" s="71" t="s">
        <v>496</v>
      </c>
      <c r="C339" s="55"/>
      <c r="D339" s="56"/>
      <c r="E339" s="68"/>
      <c r="F339" s="57"/>
      <c r="G339" s="55"/>
      <c r="H339" s="59"/>
      <c r="I339" s="64"/>
      <c r="J339" s="64"/>
      <c r="K339" s="58"/>
      <c r="L339" s="58"/>
      <c r="M339" s="65"/>
      <c r="N339" s="73" t="s">
        <v>533</v>
      </c>
      <c r="O339" s="73">
        <v>40560.713831018518</v>
      </c>
    </row>
    <row r="340" spans="1:15" x14ac:dyDescent="0.25">
      <c r="A340" s="71" t="s">
        <v>396</v>
      </c>
      <c r="B340" s="71" t="s">
        <v>496</v>
      </c>
      <c r="C340" s="55"/>
      <c r="D340" s="56"/>
      <c r="E340" s="68"/>
      <c r="F340" s="57"/>
      <c r="G340" s="55"/>
      <c r="H340" s="59"/>
      <c r="I340" s="64"/>
      <c r="J340" s="64"/>
      <c r="K340" s="58"/>
      <c r="L340" s="58"/>
      <c r="M340" s="65"/>
      <c r="N340" s="73" t="s">
        <v>534</v>
      </c>
      <c r="O340" s="73">
        <v>40560.713831018518</v>
      </c>
    </row>
    <row r="341" spans="1:15" x14ac:dyDescent="0.25">
      <c r="A341" s="71" t="s">
        <v>397</v>
      </c>
      <c r="B341" s="71" t="s">
        <v>527</v>
      </c>
      <c r="C341" s="55"/>
      <c r="D341" s="56"/>
      <c r="E341" s="68"/>
      <c r="F341" s="57"/>
      <c r="G341" s="55"/>
      <c r="H341" s="59"/>
      <c r="I341" s="64"/>
      <c r="J341" s="64"/>
      <c r="K341" s="58"/>
      <c r="L341" s="58"/>
      <c r="M341" s="65"/>
      <c r="N341" s="73" t="s">
        <v>533</v>
      </c>
      <c r="O341" s="73">
        <v>40560.667048611111</v>
      </c>
    </row>
    <row r="342" spans="1:15" x14ac:dyDescent="0.25">
      <c r="A342" s="71" t="s">
        <v>397</v>
      </c>
      <c r="B342" s="71" t="s">
        <v>527</v>
      </c>
      <c r="C342" s="55"/>
      <c r="D342" s="56"/>
      <c r="E342" s="68"/>
      <c r="F342" s="57"/>
      <c r="G342" s="55"/>
      <c r="H342" s="59"/>
      <c r="I342" s="64"/>
      <c r="J342" s="64"/>
      <c r="K342" s="58"/>
      <c r="L342" s="58"/>
      <c r="M342" s="65"/>
      <c r="N342" s="73" t="s">
        <v>534</v>
      </c>
      <c r="O342" s="73">
        <v>40560.667048611111</v>
      </c>
    </row>
    <row r="343" spans="1:15" x14ac:dyDescent="0.25">
      <c r="A343" s="71" t="s">
        <v>398</v>
      </c>
      <c r="B343" s="71" t="s">
        <v>397</v>
      </c>
      <c r="C343" s="55"/>
      <c r="D343" s="56"/>
      <c r="E343" s="68"/>
      <c r="F343" s="57"/>
      <c r="G343" s="55"/>
      <c r="H343" s="59"/>
      <c r="I343" s="64"/>
      <c r="J343" s="64"/>
      <c r="K343" s="58"/>
      <c r="L343" s="58"/>
      <c r="M343" s="65"/>
      <c r="N343" s="73" t="s">
        <v>533</v>
      </c>
      <c r="O343" s="73">
        <v>40560.715081018519</v>
      </c>
    </row>
    <row r="344" spans="1:15" x14ac:dyDescent="0.25">
      <c r="A344" s="71" t="s">
        <v>399</v>
      </c>
      <c r="B344" s="71" t="s">
        <v>482</v>
      </c>
      <c r="C344" s="55"/>
      <c r="D344" s="56"/>
      <c r="E344" s="68"/>
      <c r="F344" s="57"/>
      <c r="G344" s="55"/>
      <c r="H344" s="59"/>
      <c r="I344" s="64"/>
      <c r="J344" s="64"/>
      <c r="K344" s="58"/>
      <c r="L344" s="58"/>
      <c r="M344" s="65"/>
      <c r="N344" s="73" t="s">
        <v>533</v>
      </c>
      <c r="O344" s="73">
        <v>40560.701539351852</v>
      </c>
    </row>
    <row r="345" spans="1:15" x14ac:dyDescent="0.25">
      <c r="A345" s="71" t="s">
        <v>399</v>
      </c>
      <c r="B345" s="71" t="s">
        <v>493</v>
      </c>
      <c r="C345" s="55"/>
      <c r="D345" s="56"/>
      <c r="E345" s="68"/>
      <c r="F345" s="57"/>
      <c r="G345" s="55"/>
      <c r="H345" s="59"/>
      <c r="I345" s="64"/>
      <c r="J345" s="64"/>
      <c r="K345" s="58"/>
      <c r="L345" s="58"/>
      <c r="M345" s="65"/>
      <c r="N345" s="73" t="s">
        <v>533</v>
      </c>
      <c r="O345" s="73">
        <v>40560.701539351852</v>
      </c>
    </row>
    <row r="346" spans="1:15" x14ac:dyDescent="0.25">
      <c r="A346" s="71" t="s">
        <v>400</v>
      </c>
      <c r="B346" s="71" t="s">
        <v>399</v>
      </c>
      <c r="C346" s="55"/>
      <c r="D346" s="56"/>
      <c r="E346" s="68"/>
      <c r="F346" s="57"/>
      <c r="G346" s="55"/>
      <c r="H346" s="59"/>
      <c r="I346" s="64"/>
      <c r="J346" s="64"/>
      <c r="K346" s="58"/>
      <c r="L346" s="58"/>
      <c r="M346" s="65"/>
      <c r="N346" s="73" t="s">
        <v>533</v>
      </c>
      <c r="O346" s="73">
        <v>40560.715752314813</v>
      </c>
    </row>
    <row r="347" spans="1:15" x14ac:dyDescent="0.25">
      <c r="A347" s="71" t="s">
        <v>400</v>
      </c>
      <c r="B347" s="71" t="s">
        <v>482</v>
      </c>
      <c r="C347" s="55"/>
      <c r="D347" s="56"/>
      <c r="E347" s="68"/>
      <c r="F347" s="57"/>
      <c r="G347" s="55"/>
      <c r="H347" s="59"/>
      <c r="I347" s="64"/>
      <c r="J347" s="64"/>
      <c r="K347" s="58"/>
      <c r="L347" s="58"/>
      <c r="M347" s="65"/>
      <c r="N347" s="73" t="s">
        <v>533</v>
      </c>
      <c r="O347" s="73">
        <v>40560.715752314813</v>
      </c>
    </row>
    <row r="348" spans="1:15" x14ac:dyDescent="0.25">
      <c r="A348" s="71" t="s">
        <v>400</v>
      </c>
      <c r="B348" s="71" t="s">
        <v>493</v>
      </c>
      <c r="C348" s="55"/>
      <c r="D348" s="56"/>
      <c r="E348" s="68"/>
      <c r="F348" s="57"/>
      <c r="G348" s="55"/>
      <c r="H348" s="59"/>
      <c r="I348" s="64"/>
      <c r="J348" s="64"/>
      <c r="K348" s="58"/>
      <c r="L348" s="58"/>
      <c r="M348" s="65"/>
      <c r="N348" s="73" t="s">
        <v>533</v>
      </c>
      <c r="O348" s="73">
        <v>40560.715752314813</v>
      </c>
    </row>
    <row r="349" spans="1:15" x14ac:dyDescent="0.25">
      <c r="A349" s="71" t="s">
        <v>401</v>
      </c>
      <c r="B349" s="71" t="s">
        <v>476</v>
      </c>
      <c r="C349" s="55"/>
      <c r="D349" s="56"/>
      <c r="E349" s="68"/>
      <c r="F349" s="57"/>
      <c r="G349" s="55"/>
      <c r="H349" s="59"/>
      <c r="I349" s="64"/>
      <c r="J349" s="64"/>
      <c r="K349" s="58"/>
      <c r="L349" s="58"/>
      <c r="M349" s="65"/>
      <c r="N349" s="73" t="s">
        <v>533</v>
      </c>
      <c r="O349" s="73">
        <v>40560.716307870367</v>
      </c>
    </row>
    <row r="350" spans="1:15" x14ac:dyDescent="0.25">
      <c r="A350" s="71" t="s">
        <v>401</v>
      </c>
      <c r="B350" s="71" t="s">
        <v>476</v>
      </c>
      <c r="C350" s="55"/>
      <c r="D350" s="56"/>
      <c r="E350" s="68"/>
      <c r="F350" s="57"/>
      <c r="G350" s="55"/>
      <c r="H350" s="59"/>
      <c r="I350" s="64"/>
      <c r="J350" s="64"/>
      <c r="K350" s="58"/>
      <c r="L350" s="58"/>
      <c r="M350" s="65"/>
      <c r="N350" s="73" t="s">
        <v>534</v>
      </c>
      <c r="O350" s="73">
        <v>40560.716307870367</v>
      </c>
    </row>
    <row r="351" spans="1:15" x14ac:dyDescent="0.25">
      <c r="A351" s="71" t="s">
        <v>402</v>
      </c>
      <c r="B351" s="71" t="s">
        <v>484</v>
      </c>
      <c r="C351" s="55"/>
      <c r="D351" s="56"/>
      <c r="E351" s="68"/>
      <c r="F351" s="57"/>
      <c r="G351" s="55"/>
      <c r="H351" s="59"/>
      <c r="I351" s="64"/>
      <c r="J351" s="64"/>
      <c r="K351" s="58"/>
      <c r="L351" s="58"/>
      <c r="M351" s="65"/>
      <c r="N351" s="73" t="s">
        <v>533</v>
      </c>
      <c r="O351" s="73">
        <v>40560.723645833335</v>
      </c>
    </row>
    <row r="352" spans="1:15" x14ac:dyDescent="0.25">
      <c r="A352" s="71" t="s">
        <v>403</v>
      </c>
      <c r="B352" s="71" t="s">
        <v>509</v>
      </c>
      <c r="C352" s="55"/>
      <c r="D352" s="56"/>
      <c r="E352" s="68"/>
      <c r="F352" s="57"/>
      <c r="G352" s="55"/>
      <c r="H352" s="59"/>
      <c r="I352" s="64"/>
      <c r="J352" s="64"/>
      <c r="K352" s="58"/>
      <c r="L352" s="58"/>
      <c r="M352" s="65"/>
      <c r="N352" s="73" t="s">
        <v>533</v>
      </c>
      <c r="O352" s="73">
        <v>40560.724062499998</v>
      </c>
    </row>
    <row r="353" spans="1:15" x14ac:dyDescent="0.25">
      <c r="A353" s="71" t="s">
        <v>403</v>
      </c>
      <c r="B353" s="71" t="s">
        <v>509</v>
      </c>
      <c r="C353" s="55"/>
      <c r="D353" s="56"/>
      <c r="E353" s="68"/>
      <c r="F353" s="57"/>
      <c r="G353" s="55"/>
      <c r="H353" s="59"/>
      <c r="I353" s="64"/>
      <c r="J353" s="64"/>
      <c r="K353" s="58"/>
      <c r="L353" s="58"/>
      <c r="M353" s="65"/>
      <c r="N353" s="73" t="s">
        <v>534</v>
      </c>
      <c r="O353" s="73">
        <v>40560.724062499998</v>
      </c>
    </row>
    <row r="354" spans="1:15" x14ac:dyDescent="0.25">
      <c r="A354" s="71" t="s">
        <v>404</v>
      </c>
      <c r="B354" s="71" t="s">
        <v>520</v>
      </c>
      <c r="C354" s="55"/>
      <c r="D354" s="56"/>
      <c r="E354" s="68"/>
      <c r="F354" s="57"/>
      <c r="G354" s="55"/>
      <c r="H354" s="59"/>
      <c r="I354" s="64"/>
      <c r="J354" s="64"/>
      <c r="K354" s="58"/>
      <c r="L354" s="58"/>
      <c r="M354" s="65"/>
      <c r="N354" s="73" t="s">
        <v>533</v>
      </c>
      <c r="O354" s="73">
        <v>40560.721122685187</v>
      </c>
    </row>
    <row r="355" spans="1:15" x14ac:dyDescent="0.25">
      <c r="A355" s="71" t="s">
        <v>405</v>
      </c>
      <c r="B355" s="71" t="s">
        <v>404</v>
      </c>
      <c r="C355" s="55"/>
      <c r="D355" s="56"/>
      <c r="E355" s="68"/>
      <c r="F355" s="57"/>
      <c r="G355" s="55"/>
      <c r="H355" s="59"/>
      <c r="I355" s="64"/>
      <c r="J355" s="64"/>
      <c r="K355" s="58"/>
      <c r="L355" s="58"/>
      <c r="M355" s="65"/>
      <c r="N355" s="73" t="s">
        <v>533</v>
      </c>
      <c r="O355" s="73">
        <v>40560.725868055553</v>
      </c>
    </row>
    <row r="356" spans="1:15" x14ac:dyDescent="0.25">
      <c r="A356" s="71" t="s">
        <v>405</v>
      </c>
      <c r="B356" s="71" t="s">
        <v>520</v>
      </c>
      <c r="C356" s="55"/>
      <c r="D356" s="56"/>
      <c r="E356" s="68"/>
      <c r="F356" s="57"/>
      <c r="G356" s="55"/>
      <c r="H356" s="59"/>
      <c r="I356" s="64"/>
      <c r="J356" s="64"/>
      <c r="K356" s="58"/>
      <c r="L356" s="58"/>
      <c r="M356" s="65"/>
      <c r="N356" s="73" t="s">
        <v>533</v>
      </c>
      <c r="O356" s="73">
        <v>40560.725868055553</v>
      </c>
    </row>
    <row r="357" spans="1:15" x14ac:dyDescent="0.25">
      <c r="A357" s="71" t="s">
        <v>406</v>
      </c>
      <c r="B357" s="71" t="s">
        <v>528</v>
      </c>
      <c r="C357" s="55"/>
      <c r="D357" s="56"/>
      <c r="E357" s="68"/>
      <c r="F357" s="57"/>
      <c r="G357" s="55"/>
      <c r="H357" s="59"/>
      <c r="I357" s="64"/>
      <c r="J357" s="64"/>
      <c r="K357" s="58"/>
      <c r="L357" s="58"/>
      <c r="M357" s="65"/>
      <c r="N357" s="73" t="s">
        <v>533</v>
      </c>
      <c r="O357" s="73">
        <v>40560.728900462964</v>
      </c>
    </row>
    <row r="358" spans="1:15" x14ac:dyDescent="0.25">
      <c r="A358" s="71" t="s">
        <v>406</v>
      </c>
      <c r="B358" s="71" t="s">
        <v>499</v>
      </c>
      <c r="C358" s="55"/>
      <c r="D358" s="56"/>
      <c r="E358" s="68"/>
      <c r="F358" s="57"/>
      <c r="G358" s="55"/>
      <c r="H358" s="59"/>
      <c r="I358" s="64"/>
      <c r="J358" s="64"/>
      <c r="K358" s="58"/>
      <c r="L358" s="58"/>
      <c r="M358" s="65"/>
      <c r="N358" s="73" t="s">
        <v>533</v>
      </c>
      <c r="O358" s="73">
        <v>40560.728900462964</v>
      </c>
    </row>
    <row r="359" spans="1:15" x14ac:dyDescent="0.25">
      <c r="A359" s="71" t="s">
        <v>407</v>
      </c>
      <c r="B359" s="71" t="s">
        <v>436</v>
      </c>
      <c r="C359" s="55"/>
      <c r="D359" s="56"/>
      <c r="E359" s="68"/>
      <c r="F359" s="57"/>
      <c r="G359" s="55"/>
      <c r="H359" s="59"/>
      <c r="I359" s="64"/>
      <c r="J359" s="64"/>
      <c r="K359" s="58"/>
      <c r="L359" s="58"/>
      <c r="M359" s="65"/>
      <c r="N359" s="73" t="s">
        <v>533</v>
      </c>
      <c r="O359" s="73">
        <v>40560.734293981484</v>
      </c>
    </row>
    <row r="360" spans="1:15" x14ac:dyDescent="0.25">
      <c r="A360" s="71" t="s">
        <v>407</v>
      </c>
      <c r="B360" s="71" t="s">
        <v>436</v>
      </c>
      <c r="C360" s="55"/>
      <c r="D360" s="56"/>
      <c r="E360" s="68"/>
      <c r="F360" s="57"/>
      <c r="G360" s="55"/>
      <c r="H360" s="59"/>
      <c r="I360" s="64"/>
      <c r="J360" s="64"/>
      <c r="K360" s="58"/>
      <c r="L360" s="58"/>
      <c r="M360" s="65"/>
      <c r="N360" s="73" t="s">
        <v>534</v>
      </c>
      <c r="O360" s="73">
        <v>40560.734293981484</v>
      </c>
    </row>
    <row r="361" spans="1:15" x14ac:dyDescent="0.25">
      <c r="A361" s="71" t="s">
        <v>408</v>
      </c>
      <c r="B361" s="71" t="s">
        <v>409</v>
      </c>
      <c r="C361" s="55"/>
      <c r="D361" s="56"/>
      <c r="E361" s="68"/>
      <c r="F361" s="57"/>
      <c r="G361" s="55"/>
      <c r="H361" s="59"/>
      <c r="I361" s="64"/>
      <c r="J361" s="64"/>
      <c r="K361" s="58"/>
      <c r="L361" s="58"/>
      <c r="M361" s="65"/>
      <c r="N361" s="73" t="s">
        <v>533</v>
      </c>
      <c r="O361" s="73">
        <v>40560.733738425923</v>
      </c>
    </row>
    <row r="362" spans="1:15" x14ac:dyDescent="0.25">
      <c r="A362" s="71" t="s">
        <v>409</v>
      </c>
      <c r="B362" s="71" t="s">
        <v>408</v>
      </c>
      <c r="C362" s="55"/>
      <c r="D362" s="56"/>
      <c r="E362" s="68"/>
      <c r="F362" s="57"/>
      <c r="G362" s="55"/>
      <c r="H362" s="59"/>
      <c r="I362" s="64"/>
      <c r="J362" s="64"/>
      <c r="K362" s="58"/>
      <c r="L362" s="58"/>
      <c r="M362" s="65"/>
      <c r="N362" s="73" t="s">
        <v>533</v>
      </c>
      <c r="O362" s="73">
        <v>40560.734594907408</v>
      </c>
    </row>
    <row r="363" spans="1:15" x14ac:dyDescent="0.25">
      <c r="A363" s="71" t="s">
        <v>409</v>
      </c>
      <c r="B363" s="71" t="s">
        <v>408</v>
      </c>
      <c r="C363" s="55"/>
      <c r="D363" s="56"/>
      <c r="E363" s="68"/>
      <c r="F363" s="57"/>
      <c r="G363" s="55"/>
      <c r="H363" s="59"/>
      <c r="I363" s="64"/>
      <c r="J363" s="64"/>
      <c r="K363" s="58"/>
      <c r="L363" s="58"/>
      <c r="M363" s="65"/>
      <c r="N363" s="73" t="s">
        <v>534</v>
      </c>
      <c r="O363" s="73">
        <v>40560.734594907408</v>
      </c>
    </row>
    <row r="364" spans="1:15" x14ac:dyDescent="0.25">
      <c r="A364" s="71" t="s">
        <v>410</v>
      </c>
      <c r="B364" s="71" t="s">
        <v>480</v>
      </c>
      <c r="C364" s="55"/>
      <c r="D364" s="56"/>
      <c r="E364" s="68"/>
      <c r="F364" s="57"/>
      <c r="G364" s="55"/>
      <c r="H364" s="59"/>
      <c r="I364" s="64"/>
      <c r="J364" s="64"/>
      <c r="K364" s="58"/>
      <c r="L364" s="58"/>
      <c r="M364" s="65"/>
      <c r="N364" s="73" t="s">
        <v>533</v>
      </c>
      <c r="O364" s="73">
        <v>40560.734652777777</v>
      </c>
    </row>
    <row r="365" spans="1:15" x14ac:dyDescent="0.25">
      <c r="A365" s="71" t="s">
        <v>411</v>
      </c>
      <c r="B365" s="71" t="s">
        <v>409</v>
      </c>
      <c r="C365" s="55"/>
      <c r="D365" s="56"/>
      <c r="E365" s="68"/>
      <c r="F365" s="57"/>
      <c r="G365" s="55"/>
      <c r="H365" s="59"/>
      <c r="I365" s="64"/>
      <c r="J365" s="64"/>
      <c r="K365" s="58"/>
      <c r="L365" s="58"/>
      <c r="M365" s="65"/>
      <c r="N365" s="73" t="s">
        <v>533</v>
      </c>
      <c r="O365" s="73">
        <v>40560.735150462962</v>
      </c>
    </row>
    <row r="366" spans="1:15" x14ac:dyDescent="0.25">
      <c r="A366" s="71" t="s">
        <v>412</v>
      </c>
      <c r="B366" s="71" t="s">
        <v>489</v>
      </c>
      <c r="C366" s="55"/>
      <c r="D366" s="56"/>
      <c r="E366" s="68"/>
      <c r="F366" s="57"/>
      <c r="G366" s="55"/>
      <c r="H366" s="59"/>
      <c r="I366" s="64"/>
      <c r="J366" s="64"/>
      <c r="K366" s="58"/>
      <c r="L366" s="58"/>
      <c r="M366" s="65"/>
      <c r="N366" s="73" t="s">
        <v>533</v>
      </c>
      <c r="O366" s="73">
        <v>40560.736562500002</v>
      </c>
    </row>
    <row r="367" spans="1:15" x14ac:dyDescent="0.25">
      <c r="A367" s="71" t="s">
        <v>413</v>
      </c>
      <c r="B367" s="71" t="s">
        <v>484</v>
      </c>
      <c r="C367" s="55"/>
      <c r="D367" s="56"/>
      <c r="E367" s="68"/>
      <c r="F367" s="57"/>
      <c r="G367" s="55"/>
      <c r="H367" s="59"/>
      <c r="I367" s="64"/>
      <c r="J367" s="64"/>
      <c r="K367" s="58"/>
      <c r="L367" s="58"/>
      <c r="M367" s="65"/>
      <c r="N367" s="73" t="s">
        <v>533</v>
      </c>
      <c r="O367" s="73">
        <v>40560.736689814818</v>
      </c>
    </row>
    <row r="368" spans="1:15" x14ac:dyDescent="0.25">
      <c r="A368" s="71" t="s">
        <v>414</v>
      </c>
      <c r="B368" s="71" t="s">
        <v>496</v>
      </c>
      <c r="C368" s="55"/>
      <c r="D368" s="56"/>
      <c r="E368" s="68"/>
      <c r="F368" s="57"/>
      <c r="G368" s="55"/>
      <c r="H368" s="59"/>
      <c r="I368" s="64"/>
      <c r="J368" s="64"/>
      <c r="K368" s="58"/>
      <c r="L368" s="58"/>
      <c r="M368" s="65"/>
      <c r="N368" s="73" t="s">
        <v>533</v>
      </c>
      <c r="O368" s="73">
        <v>40560.738298611112</v>
      </c>
    </row>
    <row r="369" spans="1:15" x14ac:dyDescent="0.25">
      <c r="A369" s="71" t="s">
        <v>406</v>
      </c>
      <c r="B369" s="71" t="s">
        <v>502</v>
      </c>
      <c r="C369" s="55"/>
      <c r="D369" s="56"/>
      <c r="E369" s="68"/>
      <c r="F369" s="57"/>
      <c r="G369" s="55"/>
      <c r="H369" s="59"/>
      <c r="I369" s="64"/>
      <c r="J369" s="64"/>
      <c r="K369" s="58"/>
      <c r="L369" s="58"/>
      <c r="M369" s="65"/>
      <c r="N369" s="73" t="s">
        <v>533</v>
      </c>
      <c r="O369" s="73">
        <v>40560.728900462964</v>
      </c>
    </row>
    <row r="370" spans="1:15" x14ac:dyDescent="0.25">
      <c r="A370" s="71" t="s">
        <v>415</v>
      </c>
      <c r="B370" s="71" t="s">
        <v>502</v>
      </c>
      <c r="C370" s="55"/>
      <c r="D370" s="56"/>
      <c r="E370" s="68"/>
      <c r="F370" s="57"/>
      <c r="G370" s="55"/>
      <c r="H370" s="59"/>
      <c r="I370" s="64"/>
      <c r="J370" s="64"/>
      <c r="K370" s="58"/>
      <c r="L370" s="58"/>
      <c r="M370" s="65"/>
      <c r="N370" s="73" t="s">
        <v>533</v>
      </c>
      <c r="O370" s="73">
        <v>40560.739131944443</v>
      </c>
    </row>
    <row r="371" spans="1:15" x14ac:dyDescent="0.25">
      <c r="A371" s="71" t="s">
        <v>415</v>
      </c>
      <c r="B371" s="71" t="s">
        <v>462</v>
      </c>
      <c r="C371" s="55"/>
      <c r="D371" s="56"/>
      <c r="E371" s="68"/>
      <c r="F371" s="57"/>
      <c r="G371" s="55"/>
      <c r="H371" s="59"/>
      <c r="I371" s="64"/>
      <c r="J371" s="64"/>
      <c r="K371" s="58"/>
      <c r="L371" s="58"/>
      <c r="M371" s="65"/>
      <c r="N371" s="73" t="s">
        <v>533</v>
      </c>
      <c r="O371" s="73">
        <v>40560.739131944443</v>
      </c>
    </row>
    <row r="372" spans="1:15" x14ac:dyDescent="0.25">
      <c r="A372" s="71" t="s">
        <v>416</v>
      </c>
      <c r="B372" s="71" t="s">
        <v>482</v>
      </c>
      <c r="C372" s="55"/>
      <c r="D372" s="56"/>
      <c r="E372" s="68"/>
      <c r="F372" s="57"/>
      <c r="G372" s="55"/>
      <c r="H372" s="59"/>
      <c r="I372" s="64"/>
      <c r="J372" s="64"/>
      <c r="K372" s="58"/>
      <c r="L372" s="58"/>
      <c r="M372" s="65"/>
      <c r="N372" s="73" t="s">
        <v>533</v>
      </c>
      <c r="O372" s="73">
        <v>40560.740659722222</v>
      </c>
    </row>
    <row r="373" spans="1:15" x14ac:dyDescent="0.25">
      <c r="A373" s="71" t="s">
        <v>417</v>
      </c>
      <c r="B373" s="71" t="s">
        <v>482</v>
      </c>
      <c r="C373" s="55"/>
      <c r="D373" s="56"/>
      <c r="E373" s="68"/>
      <c r="F373" s="57"/>
      <c r="G373" s="55"/>
      <c r="H373" s="59"/>
      <c r="I373" s="64"/>
      <c r="J373" s="64"/>
      <c r="K373" s="58"/>
      <c r="L373" s="58"/>
      <c r="M373" s="65"/>
      <c r="N373" s="73" t="s">
        <v>533</v>
      </c>
      <c r="O373" s="73">
        <v>40560.742615740739</v>
      </c>
    </row>
    <row r="374" spans="1:15" x14ac:dyDescent="0.25">
      <c r="A374" s="71" t="s">
        <v>418</v>
      </c>
      <c r="B374" s="71" t="s">
        <v>406</v>
      </c>
      <c r="C374" s="55"/>
      <c r="D374" s="56"/>
      <c r="E374" s="68"/>
      <c r="F374" s="57"/>
      <c r="G374" s="55"/>
      <c r="H374" s="59"/>
      <c r="I374" s="64"/>
      <c r="J374" s="64"/>
      <c r="K374" s="58"/>
      <c r="L374" s="58"/>
      <c r="M374" s="65"/>
      <c r="N374" s="73" t="s">
        <v>533</v>
      </c>
      <c r="O374" s="73">
        <v>40560.743483796294</v>
      </c>
    </row>
    <row r="375" spans="1:15" x14ac:dyDescent="0.25">
      <c r="A375" s="71" t="s">
        <v>419</v>
      </c>
      <c r="B375" s="71" t="s">
        <v>524</v>
      </c>
      <c r="C375" s="55"/>
      <c r="D375" s="56"/>
      <c r="E375" s="68"/>
      <c r="F375" s="57"/>
      <c r="G375" s="55"/>
      <c r="H375" s="59"/>
      <c r="I375" s="64"/>
      <c r="J375" s="64"/>
      <c r="K375" s="58"/>
      <c r="L375" s="58"/>
      <c r="M375" s="65"/>
      <c r="N375" s="73" t="s">
        <v>533</v>
      </c>
      <c r="O375" s="73">
        <v>40560.748935185184</v>
      </c>
    </row>
    <row r="376" spans="1:15" x14ac:dyDescent="0.25">
      <c r="A376" s="71" t="s">
        <v>420</v>
      </c>
      <c r="B376" s="71" t="s">
        <v>482</v>
      </c>
      <c r="C376" s="55"/>
      <c r="D376" s="56"/>
      <c r="E376" s="68"/>
      <c r="F376" s="57"/>
      <c r="G376" s="55"/>
      <c r="H376" s="59"/>
      <c r="I376" s="64"/>
      <c r="J376" s="64"/>
      <c r="K376" s="58"/>
      <c r="L376" s="58"/>
      <c r="M376" s="65"/>
      <c r="N376" s="73" t="s">
        <v>533</v>
      </c>
      <c r="O376" s="73">
        <v>40560.749791666669</v>
      </c>
    </row>
    <row r="377" spans="1:15" x14ac:dyDescent="0.25">
      <c r="A377" s="71" t="s">
        <v>421</v>
      </c>
      <c r="B377" s="71" t="s">
        <v>520</v>
      </c>
      <c r="C377" s="55"/>
      <c r="D377" s="56"/>
      <c r="E377" s="68"/>
      <c r="F377" s="57"/>
      <c r="G377" s="55"/>
      <c r="H377" s="59"/>
      <c r="I377" s="64"/>
      <c r="J377" s="64"/>
      <c r="K377" s="58"/>
      <c r="L377" s="58"/>
      <c r="M377" s="65"/>
      <c r="N377" s="73" t="s">
        <v>533</v>
      </c>
      <c r="O377" s="73">
        <v>40560.751793981479</v>
      </c>
    </row>
    <row r="378" spans="1:15" x14ac:dyDescent="0.25">
      <c r="A378" s="71" t="s">
        <v>422</v>
      </c>
      <c r="B378" s="71" t="s">
        <v>406</v>
      </c>
      <c r="C378" s="55"/>
      <c r="D378" s="56"/>
      <c r="E378" s="68"/>
      <c r="F378" s="57"/>
      <c r="G378" s="55"/>
      <c r="H378" s="59"/>
      <c r="I378" s="64"/>
      <c r="J378" s="64"/>
      <c r="K378" s="58"/>
      <c r="L378" s="58"/>
      <c r="M378" s="65"/>
      <c r="N378" s="73" t="s">
        <v>533</v>
      </c>
      <c r="O378" s="73">
        <v>40560.754918981482</v>
      </c>
    </row>
    <row r="379" spans="1:15" x14ac:dyDescent="0.25">
      <c r="A379" s="71" t="s">
        <v>423</v>
      </c>
      <c r="B379" s="71" t="s">
        <v>427</v>
      </c>
      <c r="C379" s="55"/>
      <c r="D379" s="56"/>
      <c r="E379" s="68"/>
      <c r="F379" s="57"/>
      <c r="G379" s="55"/>
      <c r="H379" s="59"/>
      <c r="I379" s="64"/>
      <c r="J379" s="64"/>
      <c r="K379" s="58"/>
      <c r="L379" s="58"/>
      <c r="M379" s="65"/>
      <c r="N379" s="73" t="s">
        <v>533</v>
      </c>
      <c r="O379" s="73">
        <v>40560.760462962964</v>
      </c>
    </row>
    <row r="380" spans="1:15" x14ac:dyDescent="0.25">
      <c r="A380" s="71" t="s">
        <v>423</v>
      </c>
      <c r="B380" s="71" t="s">
        <v>496</v>
      </c>
      <c r="C380" s="55"/>
      <c r="D380" s="56"/>
      <c r="E380" s="68"/>
      <c r="F380" s="57"/>
      <c r="G380" s="55"/>
      <c r="H380" s="59"/>
      <c r="I380" s="64"/>
      <c r="J380" s="64"/>
      <c r="K380" s="58"/>
      <c r="L380" s="58"/>
      <c r="M380" s="65"/>
      <c r="N380" s="73" t="s">
        <v>533</v>
      </c>
      <c r="O380" s="73">
        <v>40560.760462962964</v>
      </c>
    </row>
    <row r="381" spans="1:15" x14ac:dyDescent="0.25">
      <c r="A381" s="71" t="s">
        <v>424</v>
      </c>
      <c r="B381" s="71" t="s">
        <v>443</v>
      </c>
      <c r="C381" s="55"/>
      <c r="D381" s="56"/>
      <c r="E381" s="68"/>
      <c r="F381" s="57"/>
      <c r="G381" s="55"/>
      <c r="H381" s="59"/>
      <c r="I381" s="64"/>
      <c r="J381" s="64"/>
      <c r="K381" s="58"/>
      <c r="L381" s="58"/>
      <c r="M381" s="65"/>
      <c r="N381" s="73" t="s">
        <v>533</v>
      </c>
      <c r="O381" s="73">
        <v>40560.762719907405</v>
      </c>
    </row>
    <row r="382" spans="1:15" x14ac:dyDescent="0.25">
      <c r="A382" s="71" t="s">
        <v>424</v>
      </c>
      <c r="B382" s="71" t="s">
        <v>442</v>
      </c>
      <c r="C382" s="55"/>
      <c r="D382" s="56"/>
      <c r="E382" s="68"/>
      <c r="F382" s="57"/>
      <c r="G382" s="55"/>
      <c r="H382" s="59"/>
      <c r="I382" s="64"/>
      <c r="J382" s="64"/>
      <c r="K382" s="58"/>
      <c r="L382" s="58"/>
      <c r="M382" s="65"/>
      <c r="N382" s="73" t="s">
        <v>533</v>
      </c>
      <c r="O382" s="73">
        <v>40560.762719907405</v>
      </c>
    </row>
    <row r="383" spans="1:15" x14ac:dyDescent="0.25">
      <c r="A383" s="71" t="s">
        <v>425</v>
      </c>
      <c r="B383" s="71" t="s">
        <v>489</v>
      </c>
      <c r="C383" s="55"/>
      <c r="D383" s="56"/>
      <c r="E383" s="68"/>
      <c r="F383" s="57"/>
      <c r="G383" s="55"/>
      <c r="H383" s="59"/>
      <c r="I383" s="64"/>
      <c r="J383" s="64"/>
      <c r="K383" s="58"/>
      <c r="L383" s="58"/>
      <c r="M383" s="65"/>
      <c r="N383" s="73" t="s">
        <v>533</v>
      </c>
      <c r="O383" s="73">
        <v>40560.76295138889</v>
      </c>
    </row>
    <row r="384" spans="1:15" x14ac:dyDescent="0.25">
      <c r="A384" s="71" t="s">
        <v>426</v>
      </c>
      <c r="B384" s="71" t="s">
        <v>469</v>
      </c>
      <c r="C384" s="55"/>
      <c r="D384" s="56"/>
      <c r="E384" s="68"/>
      <c r="F384" s="57"/>
      <c r="G384" s="55"/>
      <c r="H384" s="59"/>
      <c r="I384" s="64"/>
      <c r="J384" s="64"/>
      <c r="K384" s="58"/>
      <c r="L384" s="58"/>
      <c r="M384" s="65"/>
      <c r="N384" s="73" t="s">
        <v>533</v>
      </c>
      <c r="O384" s="73">
        <v>40560.764097222222</v>
      </c>
    </row>
    <row r="385" spans="1:15" x14ac:dyDescent="0.25">
      <c r="A385" s="71" t="s">
        <v>427</v>
      </c>
      <c r="B385" s="71" t="s">
        <v>406</v>
      </c>
      <c r="C385" s="55"/>
      <c r="D385" s="56"/>
      <c r="E385" s="68"/>
      <c r="F385" s="57"/>
      <c r="G385" s="55"/>
      <c r="H385" s="59"/>
      <c r="I385" s="64"/>
      <c r="J385" s="64"/>
      <c r="K385" s="58"/>
      <c r="L385" s="58"/>
      <c r="M385" s="65"/>
      <c r="N385" s="73" t="s">
        <v>533</v>
      </c>
      <c r="O385" s="73">
        <v>40560.754918981482</v>
      </c>
    </row>
    <row r="386" spans="1:15" x14ac:dyDescent="0.25">
      <c r="A386" s="71" t="s">
        <v>428</v>
      </c>
      <c r="B386" s="71" t="s">
        <v>427</v>
      </c>
      <c r="C386" s="55"/>
      <c r="D386" s="56"/>
      <c r="E386" s="68"/>
      <c r="F386" s="57"/>
      <c r="G386" s="55"/>
      <c r="H386" s="59"/>
      <c r="I386" s="64"/>
      <c r="J386" s="64"/>
      <c r="K386" s="58"/>
      <c r="L386" s="58"/>
      <c r="M386" s="65"/>
      <c r="N386" s="73" t="s">
        <v>533</v>
      </c>
      <c r="O386" s="73">
        <v>40560.767569444448</v>
      </c>
    </row>
    <row r="387" spans="1:15" x14ac:dyDescent="0.25">
      <c r="A387" s="71" t="s">
        <v>428</v>
      </c>
      <c r="B387" s="71" t="s">
        <v>406</v>
      </c>
      <c r="C387" s="55"/>
      <c r="D387" s="56"/>
      <c r="E387" s="68"/>
      <c r="F387" s="57"/>
      <c r="G387" s="55"/>
      <c r="H387" s="59"/>
      <c r="I387" s="64"/>
      <c r="J387" s="64"/>
      <c r="K387" s="58"/>
      <c r="L387" s="58"/>
      <c r="M387" s="65"/>
      <c r="N387" s="73" t="s">
        <v>533</v>
      </c>
      <c r="O387" s="73">
        <v>40560.767569444448</v>
      </c>
    </row>
    <row r="388" spans="1:15" x14ac:dyDescent="0.25">
      <c r="A388" s="71" t="s">
        <v>428</v>
      </c>
      <c r="B388" s="71" t="s">
        <v>453</v>
      </c>
      <c r="C388" s="55"/>
      <c r="D388" s="56"/>
      <c r="E388" s="68"/>
      <c r="F388" s="57"/>
      <c r="G388" s="55"/>
      <c r="H388" s="59"/>
      <c r="I388" s="64"/>
      <c r="J388" s="64"/>
      <c r="K388" s="58"/>
      <c r="L388" s="58"/>
      <c r="M388" s="65"/>
      <c r="N388" s="73" t="s">
        <v>533</v>
      </c>
      <c r="O388" s="73">
        <v>40560.767569444448</v>
      </c>
    </row>
    <row r="389" spans="1:15" x14ac:dyDescent="0.25">
      <c r="A389" s="71" t="s">
        <v>429</v>
      </c>
      <c r="B389" s="71" t="s">
        <v>469</v>
      </c>
      <c r="C389" s="55"/>
      <c r="D389" s="56"/>
      <c r="E389" s="68"/>
      <c r="F389" s="57"/>
      <c r="G389" s="55"/>
      <c r="H389" s="59"/>
      <c r="I389" s="64"/>
      <c r="J389" s="64"/>
      <c r="K389" s="58"/>
      <c r="L389" s="58"/>
      <c r="M389" s="65"/>
      <c r="N389" s="73" t="s">
        <v>533</v>
      </c>
      <c r="O389" s="73">
        <v>40560.770949074074</v>
      </c>
    </row>
    <row r="390" spans="1:15" x14ac:dyDescent="0.25">
      <c r="A390" s="71" t="s">
        <v>429</v>
      </c>
      <c r="B390" s="71" t="s">
        <v>482</v>
      </c>
      <c r="C390" s="55"/>
      <c r="D390" s="56"/>
      <c r="E390" s="68"/>
      <c r="F390" s="57"/>
      <c r="G390" s="55"/>
      <c r="H390" s="59"/>
      <c r="I390" s="64"/>
      <c r="J390" s="64"/>
      <c r="K390" s="58"/>
      <c r="L390" s="58"/>
      <c r="M390" s="65"/>
      <c r="N390" s="73" t="s">
        <v>533</v>
      </c>
      <c r="O390" s="73">
        <v>40560.770949074074</v>
      </c>
    </row>
    <row r="391" spans="1:15" x14ac:dyDescent="0.25">
      <c r="A391" s="71" t="s">
        <v>429</v>
      </c>
      <c r="B391" s="71" t="s">
        <v>460</v>
      </c>
      <c r="C391" s="55"/>
      <c r="D391" s="56"/>
      <c r="E391" s="68"/>
      <c r="F391" s="57"/>
      <c r="G391" s="55"/>
      <c r="H391" s="59"/>
      <c r="I391" s="64"/>
      <c r="J391" s="64"/>
      <c r="K391" s="58"/>
      <c r="L391" s="58"/>
      <c r="M391" s="65"/>
      <c r="N391" s="73" t="s">
        <v>533</v>
      </c>
      <c r="O391" s="73">
        <v>40560.770949074074</v>
      </c>
    </row>
    <row r="392" spans="1:15" x14ac:dyDescent="0.25">
      <c r="A392" s="71" t="s">
        <v>430</v>
      </c>
      <c r="B392" s="71" t="s">
        <v>489</v>
      </c>
      <c r="C392" s="55"/>
      <c r="D392" s="56"/>
      <c r="E392" s="68"/>
      <c r="F392" s="57"/>
      <c r="G392" s="55"/>
      <c r="H392" s="59"/>
      <c r="I392" s="64"/>
      <c r="J392" s="64"/>
      <c r="K392" s="58"/>
      <c r="L392" s="58"/>
      <c r="M392" s="65"/>
      <c r="N392" s="73" t="s">
        <v>533</v>
      </c>
      <c r="O392" s="73">
        <v>40560.77207175926</v>
      </c>
    </row>
    <row r="393" spans="1:15" x14ac:dyDescent="0.25">
      <c r="A393" s="71" t="s">
        <v>431</v>
      </c>
      <c r="B393" s="71" t="s">
        <v>406</v>
      </c>
      <c r="C393" s="55"/>
      <c r="D393" s="56"/>
      <c r="E393" s="68"/>
      <c r="F393" s="57"/>
      <c r="G393" s="55"/>
      <c r="H393" s="59"/>
      <c r="I393" s="64"/>
      <c r="J393" s="64"/>
      <c r="K393" s="58"/>
      <c r="L393" s="58"/>
      <c r="M393" s="65"/>
      <c r="N393" s="73" t="s">
        <v>533</v>
      </c>
      <c r="O393" s="73">
        <v>40560.77920138889</v>
      </c>
    </row>
    <row r="394" spans="1:15" x14ac:dyDescent="0.25">
      <c r="A394" s="71" t="s">
        <v>432</v>
      </c>
      <c r="B394" s="71" t="s">
        <v>520</v>
      </c>
      <c r="C394" s="55"/>
      <c r="D394" s="56"/>
      <c r="E394" s="68"/>
      <c r="F394" s="57"/>
      <c r="G394" s="55"/>
      <c r="H394" s="59"/>
      <c r="I394" s="64"/>
      <c r="J394" s="64"/>
      <c r="K394" s="58"/>
      <c r="L394" s="58"/>
      <c r="M394" s="65"/>
      <c r="N394" s="73" t="s">
        <v>533</v>
      </c>
      <c r="O394" s="73">
        <v>40560.774652777778</v>
      </c>
    </row>
    <row r="395" spans="1:15" x14ac:dyDescent="0.25">
      <c r="A395" s="71" t="s">
        <v>432</v>
      </c>
      <c r="B395" s="71" t="s">
        <v>462</v>
      </c>
      <c r="C395" s="55"/>
      <c r="D395" s="56"/>
      <c r="E395" s="68"/>
      <c r="F395" s="57"/>
      <c r="G395" s="55"/>
      <c r="H395" s="59"/>
      <c r="I395" s="64"/>
      <c r="J395" s="64"/>
      <c r="K395" s="58"/>
      <c r="L395" s="58"/>
      <c r="M395" s="65"/>
      <c r="N395" s="73" t="s">
        <v>533</v>
      </c>
      <c r="O395" s="73">
        <v>40560.774652777778</v>
      </c>
    </row>
    <row r="396" spans="1:15" x14ac:dyDescent="0.25">
      <c r="A396" s="71" t="s">
        <v>433</v>
      </c>
      <c r="B396" s="71" t="s">
        <v>432</v>
      </c>
      <c r="C396" s="55"/>
      <c r="D396" s="56"/>
      <c r="E396" s="68"/>
      <c r="F396" s="57"/>
      <c r="G396" s="55"/>
      <c r="H396" s="59"/>
      <c r="I396" s="64"/>
      <c r="J396" s="64"/>
      <c r="K396" s="58"/>
      <c r="L396" s="58"/>
      <c r="M396" s="65"/>
      <c r="N396" s="73" t="s">
        <v>533</v>
      </c>
      <c r="O396" s="73">
        <v>40560.783321759256</v>
      </c>
    </row>
    <row r="397" spans="1:15" x14ac:dyDescent="0.25">
      <c r="A397" s="71" t="s">
        <v>433</v>
      </c>
      <c r="B397" s="71" t="s">
        <v>520</v>
      </c>
      <c r="C397" s="55"/>
      <c r="D397" s="56"/>
      <c r="E397" s="68"/>
      <c r="F397" s="57"/>
      <c r="G397" s="55"/>
      <c r="H397" s="59"/>
      <c r="I397" s="64"/>
      <c r="J397" s="64"/>
      <c r="K397" s="58"/>
      <c r="L397" s="58"/>
      <c r="M397" s="65"/>
      <c r="N397" s="73" t="s">
        <v>533</v>
      </c>
      <c r="O397" s="73">
        <v>40560.783321759256</v>
      </c>
    </row>
    <row r="398" spans="1:15" x14ac:dyDescent="0.25">
      <c r="A398" s="71" t="s">
        <v>433</v>
      </c>
      <c r="B398" s="71" t="s">
        <v>462</v>
      </c>
      <c r="C398" s="55"/>
      <c r="D398" s="56"/>
      <c r="E398" s="68"/>
      <c r="F398" s="57"/>
      <c r="G398" s="55"/>
      <c r="H398" s="59"/>
      <c r="I398" s="64"/>
      <c r="J398" s="64"/>
      <c r="K398" s="58"/>
      <c r="L398" s="58"/>
      <c r="M398" s="65"/>
      <c r="N398" s="73" t="s">
        <v>533</v>
      </c>
      <c r="O398" s="73">
        <v>40560.783321759256</v>
      </c>
    </row>
    <row r="399" spans="1:15" x14ac:dyDescent="0.25">
      <c r="A399" s="71" t="s">
        <v>406</v>
      </c>
      <c r="B399" s="71" t="s">
        <v>482</v>
      </c>
      <c r="C399" s="55"/>
      <c r="D399" s="56"/>
      <c r="E399" s="68"/>
      <c r="F399" s="57"/>
      <c r="G399" s="55"/>
      <c r="H399" s="59"/>
      <c r="I399" s="64"/>
      <c r="J399" s="64"/>
      <c r="K399" s="58"/>
      <c r="L399" s="58"/>
      <c r="M399" s="65"/>
      <c r="N399" s="73" t="s">
        <v>533</v>
      </c>
      <c r="O399" s="73">
        <v>40560.728900462964</v>
      </c>
    </row>
    <row r="400" spans="1:15" x14ac:dyDescent="0.25">
      <c r="A400" s="71" t="s">
        <v>434</v>
      </c>
      <c r="B400" s="71" t="s">
        <v>406</v>
      </c>
      <c r="C400" s="55"/>
      <c r="D400" s="56"/>
      <c r="E400" s="68"/>
      <c r="F400" s="57"/>
      <c r="G400" s="55"/>
      <c r="H400" s="59"/>
      <c r="I400" s="64"/>
      <c r="J400" s="64"/>
      <c r="K400" s="58"/>
      <c r="L400" s="58"/>
      <c r="M400" s="65"/>
      <c r="N400" s="73" t="s">
        <v>533</v>
      </c>
      <c r="O400" s="73">
        <v>40560.783831018518</v>
      </c>
    </row>
    <row r="401" spans="1:15" x14ac:dyDescent="0.25">
      <c r="A401" s="71" t="s">
        <v>435</v>
      </c>
      <c r="B401" s="71" t="s">
        <v>478</v>
      </c>
      <c r="C401" s="55"/>
      <c r="D401" s="56"/>
      <c r="E401" s="68"/>
      <c r="F401" s="57"/>
      <c r="G401" s="55"/>
      <c r="H401" s="59"/>
      <c r="I401" s="64"/>
      <c r="J401" s="64"/>
      <c r="K401" s="58"/>
      <c r="L401" s="58"/>
      <c r="M401" s="65"/>
      <c r="N401" s="73" t="s">
        <v>533</v>
      </c>
      <c r="O401" s="73">
        <v>40560.158680555556</v>
      </c>
    </row>
    <row r="402" spans="1:15" x14ac:dyDescent="0.25">
      <c r="A402" s="71" t="s">
        <v>436</v>
      </c>
      <c r="B402" s="71" t="s">
        <v>435</v>
      </c>
      <c r="C402" s="55"/>
      <c r="D402" s="56"/>
      <c r="E402" s="68"/>
      <c r="F402" s="57"/>
      <c r="G402" s="55"/>
      <c r="H402" s="59"/>
      <c r="I402" s="64"/>
      <c r="J402" s="64"/>
      <c r="K402" s="58"/>
      <c r="L402" s="58"/>
      <c r="M402" s="65"/>
      <c r="N402" s="73" t="s">
        <v>533</v>
      </c>
      <c r="O402" s="73">
        <v>40560.784560185188</v>
      </c>
    </row>
    <row r="403" spans="1:15" x14ac:dyDescent="0.25">
      <c r="A403" s="71" t="s">
        <v>436</v>
      </c>
      <c r="B403" s="71" t="s">
        <v>435</v>
      </c>
      <c r="C403" s="55"/>
      <c r="D403" s="56"/>
      <c r="E403" s="68"/>
      <c r="F403" s="57"/>
      <c r="G403" s="55"/>
      <c r="H403" s="59"/>
      <c r="I403" s="64"/>
      <c r="J403" s="64"/>
      <c r="K403" s="58"/>
      <c r="L403" s="58"/>
      <c r="M403" s="65"/>
      <c r="N403" s="73" t="s">
        <v>534</v>
      </c>
      <c r="O403" s="73">
        <v>40560.784560185188</v>
      </c>
    </row>
    <row r="404" spans="1:15" x14ac:dyDescent="0.25">
      <c r="A404" s="71" t="s">
        <v>437</v>
      </c>
      <c r="B404" s="71" t="s">
        <v>519</v>
      </c>
      <c r="C404" s="55"/>
      <c r="D404" s="56"/>
      <c r="E404" s="68"/>
      <c r="F404" s="57"/>
      <c r="G404" s="55"/>
      <c r="H404" s="59"/>
      <c r="I404" s="64"/>
      <c r="J404" s="64"/>
      <c r="K404" s="58"/>
      <c r="L404" s="58"/>
      <c r="M404" s="65"/>
      <c r="N404" s="73" t="s">
        <v>533</v>
      </c>
      <c r="O404" s="73">
        <v>40560.791064814817</v>
      </c>
    </row>
    <row r="405" spans="1:15" x14ac:dyDescent="0.25">
      <c r="A405" s="71" t="s">
        <v>438</v>
      </c>
      <c r="B405" s="71" t="s">
        <v>529</v>
      </c>
      <c r="C405" s="55"/>
      <c r="D405" s="56"/>
      <c r="E405" s="68"/>
      <c r="F405" s="57"/>
      <c r="G405" s="55"/>
      <c r="H405" s="59"/>
      <c r="I405" s="64"/>
      <c r="J405" s="64"/>
      <c r="K405" s="58"/>
      <c r="L405" s="58"/>
      <c r="M405" s="65"/>
      <c r="N405" s="73" t="s">
        <v>533</v>
      </c>
      <c r="O405" s="73">
        <v>40560.798263888886</v>
      </c>
    </row>
    <row r="406" spans="1:15" x14ac:dyDescent="0.25">
      <c r="A406" s="71" t="s">
        <v>438</v>
      </c>
      <c r="B406" s="71" t="s">
        <v>529</v>
      </c>
      <c r="C406" s="55"/>
      <c r="D406" s="56"/>
      <c r="E406" s="68"/>
      <c r="F406" s="57"/>
      <c r="G406" s="55"/>
      <c r="H406" s="59"/>
      <c r="I406" s="64"/>
      <c r="J406" s="64"/>
      <c r="K406" s="58"/>
      <c r="L406" s="58"/>
      <c r="M406" s="65"/>
      <c r="N406" s="73" t="s">
        <v>533</v>
      </c>
      <c r="O406" s="73">
        <v>40560.798263888886</v>
      </c>
    </row>
    <row r="407" spans="1:15" x14ac:dyDescent="0.25">
      <c r="A407" s="71" t="s">
        <v>438</v>
      </c>
      <c r="B407" s="71" t="s">
        <v>506</v>
      </c>
      <c r="C407" s="55"/>
      <c r="D407" s="56"/>
      <c r="E407" s="68"/>
      <c r="F407" s="57"/>
      <c r="G407" s="55"/>
      <c r="H407" s="59"/>
      <c r="I407" s="64"/>
      <c r="J407" s="64"/>
      <c r="K407" s="58"/>
      <c r="L407" s="58"/>
      <c r="M407" s="65"/>
      <c r="N407" s="73" t="s">
        <v>533</v>
      </c>
      <c r="O407" s="73">
        <v>40560.798263888886</v>
      </c>
    </row>
    <row r="408" spans="1:15" x14ac:dyDescent="0.25">
      <c r="A408" s="71" t="s">
        <v>438</v>
      </c>
      <c r="B408" s="71" t="s">
        <v>443</v>
      </c>
      <c r="C408" s="55"/>
      <c r="D408" s="56"/>
      <c r="E408" s="68"/>
      <c r="F408" s="57"/>
      <c r="G408" s="55"/>
      <c r="H408" s="59"/>
      <c r="I408" s="64"/>
      <c r="J408" s="64"/>
      <c r="K408" s="58"/>
      <c r="L408" s="58"/>
      <c r="M408" s="65"/>
      <c r="N408" s="73" t="s">
        <v>533</v>
      </c>
      <c r="O408" s="73">
        <v>40560.798263888886</v>
      </c>
    </row>
    <row r="409" spans="1:15" x14ac:dyDescent="0.25">
      <c r="A409" s="71" t="s">
        <v>308</v>
      </c>
      <c r="B409" s="71" t="s">
        <v>478</v>
      </c>
      <c r="C409" s="55"/>
      <c r="D409" s="56"/>
      <c r="E409" s="68"/>
      <c r="F409" s="57"/>
      <c r="G409" s="55"/>
      <c r="H409" s="59"/>
      <c r="I409" s="64"/>
      <c r="J409" s="64"/>
      <c r="K409" s="58"/>
      <c r="L409" s="58"/>
      <c r="M409" s="65"/>
      <c r="N409" s="73" t="s">
        <v>533</v>
      </c>
      <c r="O409" s="73">
        <v>40559.867650462962</v>
      </c>
    </row>
    <row r="410" spans="1:15" x14ac:dyDescent="0.25">
      <c r="A410" s="71" t="s">
        <v>308</v>
      </c>
      <c r="B410" s="71" t="s">
        <v>482</v>
      </c>
      <c r="C410" s="55"/>
      <c r="D410" s="56"/>
      <c r="E410" s="68"/>
      <c r="F410" s="57"/>
      <c r="G410" s="55"/>
      <c r="H410" s="59"/>
      <c r="I410" s="64"/>
      <c r="J410" s="64"/>
      <c r="K410" s="58"/>
      <c r="L410" s="58"/>
      <c r="M410" s="65"/>
      <c r="N410" s="73" t="s">
        <v>533</v>
      </c>
      <c r="O410" s="73">
        <v>40559.867650462962</v>
      </c>
    </row>
    <row r="411" spans="1:15" x14ac:dyDescent="0.25">
      <c r="A411" s="71" t="s">
        <v>439</v>
      </c>
      <c r="B411" s="71" t="s">
        <v>308</v>
      </c>
      <c r="C411" s="55"/>
      <c r="D411" s="56"/>
      <c r="E411" s="68"/>
      <c r="F411" s="57"/>
      <c r="G411" s="55"/>
      <c r="H411" s="59"/>
      <c r="I411" s="64"/>
      <c r="J411" s="64"/>
      <c r="K411" s="58"/>
      <c r="L411" s="58"/>
      <c r="M411" s="65"/>
      <c r="N411" s="73" t="s">
        <v>533</v>
      </c>
      <c r="O411" s="73">
        <v>40560.801354166666</v>
      </c>
    </row>
    <row r="412" spans="1:15" x14ac:dyDescent="0.25">
      <c r="A412" s="71" t="s">
        <v>440</v>
      </c>
      <c r="B412" s="71" t="s">
        <v>450</v>
      </c>
      <c r="C412" s="55"/>
      <c r="D412" s="56"/>
      <c r="E412" s="68"/>
      <c r="F412" s="57"/>
      <c r="G412" s="55"/>
      <c r="H412" s="59"/>
      <c r="I412" s="64"/>
      <c r="J412" s="64"/>
      <c r="K412" s="58"/>
      <c r="L412" s="58"/>
      <c r="M412" s="65"/>
      <c r="N412" s="73" t="s">
        <v>533</v>
      </c>
      <c r="O412" s="73">
        <v>40560.802557870367</v>
      </c>
    </row>
    <row r="413" spans="1:15" x14ac:dyDescent="0.25">
      <c r="A413" s="71" t="s">
        <v>441</v>
      </c>
      <c r="B413" s="71" t="s">
        <v>486</v>
      </c>
      <c r="C413" s="55"/>
      <c r="D413" s="56"/>
      <c r="E413" s="68"/>
      <c r="F413" s="57"/>
      <c r="G413" s="55"/>
      <c r="H413" s="59"/>
      <c r="I413" s="64"/>
      <c r="J413" s="64"/>
      <c r="K413" s="58"/>
      <c r="L413" s="58"/>
      <c r="M413" s="65"/>
      <c r="N413" s="73" t="s">
        <v>533</v>
      </c>
      <c r="O413" s="73">
        <v>40560.802708333336</v>
      </c>
    </row>
    <row r="414" spans="1:15" x14ac:dyDescent="0.25">
      <c r="A414" s="71" t="s">
        <v>442</v>
      </c>
      <c r="B414" s="71" t="s">
        <v>443</v>
      </c>
      <c r="C414" s="55"/>
      <c r="D414" s="56"/>
      <c r="E414" s="68"/>
      <c r="F414" s="57"/>
      <c r="G414" s="55"/>
      <c r="H414" s="59"/>
      <c r="I414" s="64"/>
      <c r="J414" s="64"/>
      <c r="K414" s="58"/>
      <c r="L414" s="58"/>
      <c r="M414" s="65"/>
      <c r="N414" s="73" t="s">
        <v>533</v>
      </c>
      <c r="O414" s="73">
        <v>40560.729224537034</v>
      </c>
    </row>
    <row r="415" spans="1:15" x14ac:dyDescent="0.25">
      <c r="A415" s="71" t="s">
        <v>443</v>
      </c>
      <c r="B415" s="71" t="s">
        <v>476</v>
      </c>
      <c r="C415" s="55"/>
      <c r="D415" s="56"/>
      <c r="E415" s="68"/>
      <c r="F415" s="57"/>
      <c r="G415" s="55"/>
      <c r="H415" s="59"/>
      <c r="I415" s="64"/>
      <c r="J415" s="64"/>
      <c r="K415" s="58"/>
      <c r="L415" s="58"/>
      <c r="M415" s="65"/>
      <c r="N415" s="73" t="s">
        <v>533</v>
      </c>
      <c r="O415" s="73">
        <v>40560.797743055555</v>
      </c>
    </row>
    <row r="416" spans="1:15" x14ac:dyDescent="0.25">
      <c r="A416" s="71" t="s">
        <v>444</v>
      </c>
      <c r="B416" s="71" t="s">
        <v>443</v>
      </c>
      <c r="C416" s="55"/>
      <c r="D416" s="56"/>
      <c r="E416" s="68"/>
      <c r="F416" s="57"/>
      <c r="G416" s="55"/>
      <c r="H416" s="59"/>
      <c r="I416" s="64"/>
      <c r="J416" s="64"/>
      <c r="K416" s="58"/>
      <c r="L416" s="58"/>
      <c r="M416" s="65"/>
      <c r="N416" s="73" t="s">
        <v>533</v>
      </c>
      <c r="O416" s="73">
        <v>40560.803854166668</v>
      </c>
    </row>
    <row r="417" spans="1:15" x14ac:dyDescent="0.25">
      <c r="A417" s="71" t="s">
        <v>444</v>
      </c>
      <c r="B417" s="71" t="s">
        <v>442</v>
      </c>
      <c r="C417" s="55"/>
      <c r="D417" s="56"/>
      <c r="E417" s="68"/>
      <c r="F417" s="57"/>
      <c r="G417" s="55"/>
      <c r="H417" s="59"/>
      <c r="I417" s="64"/>
      <c r="J417" s="64"/>
      <c r="K417" s="58"/>
      <c r="L417" s="58"/>
      <c r="M417" s="65"/>
      <c r="N417" s="73" t="s">
        <v>533</v>
      </c>
      <c r="O417" s="73">
        <v>40560.803854166668</v>
      </c>
    </row>
    <row r="418" spans="1:15" x14ac:dyDescent="0.25">
      <c r="A418" s="71" t="s">
        <v>445</v>
      </c>
      <c r="B418" s="71" t="s">
        <v>447</v>
      </c>
      <c r="C418" s="55"/>
      <c r="D418" s="56"/>
      <c r="E418" s="68"/>
      <c r="F418" s="57"/>
      <c r="G418" s="55"/>
      <c r="H418" s="59"/>
      <c r="I418" s="64"/>
      <c r="J418" s="64"/>
      <c r="K418" s="58"/>
      <c r="L418" s="58"/>
      <c r="M418" s="65"/>
      <c r="N418" s="73" t="s">
        <v>533</v>
      </c>
      <c r="O418" s="73">
        <v>40560.804375</v>
      </c>
    </row>
    <row r="419" spans="1:15" x14ac:dyDescent="0.25">
      <c r="A419" s="71" t="s">
        <v>446</v>
      </c>
      <c r="B419" s="71" t="s">
        <v>530</v>
      </c>
      <c r="C419" s="55"/>
      <c r="D419" s="56"/>
      <c r="E419" s="68"/>
      <c r="F419" s="57"/>
      <c r="G419" s="55"/>
      <c r="H419" s="59"/>
      <c r="I419" s="64"/>
      <c r="J419" s="64"/>
      <c r="K419" s="58"/>
      <c r="L419" s="58"/>
      <c r="M419" s="65"/>
      <c r="N419" s="73" t="s">
        <v>533</v>
      </c>
      <c r="O419" s="73">
        <v>40560.80673611111</v>
      </c>
    </row>
    <row r="420" spans="1:15" x14ac:dyDescent="0.25">
      <c r="A420" s="71" t="s">
        <v>446</v>
      </c>
      <c r="B420" s="71" t="s">
        <v>530</v>
      </c>
      <c r="C420" s="55"/>
      <c r="D420" s="56"/>
      <c r="E420" s="68"/>
      <c r="F420" s="57"/>
      <c r="G420" s="55"/>
      <c r="H420" s="59"/>
      <c r="I420" s="64"/>
      <c r="J420" s="64"/>
      <c r="K420" s="58"/>
      <c r="L420" s="58"/>
      <c r="M420" s="65"/>
      <c r="N420" s="73" t="s">
        <v>534</v>
      </c>
      <c r="O420" s="73">
        <v>40560.80673611111</v>
      </c>
    </row>
    <row r="421" spans="1:15" x14ac:dyDescent="0.25">
      <c r="A421" s="71" t="s">
        <v>447</v>
      </c>
      <c r="B421" s="71" t="s">
        <v>448</v>
      </c>
      <c r="C421" s="55"/>
      <c r="D421" s="56"/>
      <c r="E421" s="68"/>
      <c r="F421" s="57"/>
      <c r="G421" s="55"/>
      <c r="H421" s="59"/>
      <c r="I421" s="64"/>
      <c r="J421" s="64"/>
      <c r="K421" s="58"/>
      <c r="L421" s="58"/>
      <c r="M421" s="65"/>
      <c r="N421" s="73" t="s">
        <v>533</v>
      </c>
      <c r="O421" s="73">
        <v>40560.805023148147</v>
      </c>
    </row>
    <row r="422" spans="1:15" x14ac:dyDescent="0.25">
      <c r="A422" s="71" t="s">
        <v>447</v>
      </c>
      <c r="B422" s="71" t="s">
        <v>449</v>
      </c>
      <c r="C422" s="55"/>
      <c r="D422" s="56"/>
      <c r="E422" s="68"/>
      <c r="F422" s="57"/>
      <c r="G422" s="55"/>
      <c r="H422" s="59"/>
      <c r="I422" s="64"/>
      <c r="J422" s="64"/>
      <c r="K422" s="58"/>
      <c r="L422" s="58"/>
      <c r="M422" s="65"/>
      <c r="N422" s="73" t="s">
        <v>533</v>
      </c>
      <c r="O422" s="73">
        <v>40560.805023148147</v>
      </c>
    </row>
    <row r="423" spans="1:15" x14ac:dyDescent="0.25">
      <c r="A423" s="71" t="s">
        <v>447</v>
      </c>
      <c r="B423" s="71" t="s">
        <v>480</v>
      </c>
      <c r="C423" s="55"/>
      <c r="D423" s="56"/>
      <c r="E423" s="68"/>
      <c r="F423" s="57"/>
      <c r="G423" s="55"/>
      <c r="H423" s="59"/>
      <c r="I423" s="64"/>
      <c r="J423" s="64"/>
      <c r="K423" s="58"/>
      <c r="L423" s="58"/>
      <c r="M423" s="65"/>
      <c r="N423" s="73" t="s">
        <v>533</v>
      </c>
      <c r="O423" s="73">
        <v>40560.805023148147</v>
      </c>
    </row>
    <row r="424" spans="1:15" x14ac:dyDescent="0.25">
      <c r="A424" s="71" t="s">
        <v>448</v>
      </c>
      <c r="B424" s="71" t="s">
        <v>447</v>
      </c>
      <c r="C424" s="55"/>
      <c r="D424" s="56"/>
      <c r="E424" s="68"/>
      <c r="F424" s="57"/>
      <c r="G424" s="55"/>
      <c r="H424" s="59"/>
      <c r="I424" s="64"/>
      <c r="J424" s="64"/>
      <c r="K424" s="58"/>
      <c r="L424" s="58"/>
      <c r="M424" s="65"/>
      <c r="N424" s="73" t="s">
        <v>533</v>
      </c>
      <c r="O424" s="73">
        <v>40560.807037037041</v>
      </c>
    </row>
    <row r="425" spans="1:15" x14ac:dyDescent="0.25">
      <c r="A425" s="71" t="s">
        <v>448</v>
      </c>
      <c r="B425" s="71" t="s">
        <v>449</v>
      </c>
      <c r="C425" s="55"/>
      <c r="D425" s="56"/>
      <c r="E425" s="68"/>
      <c r="F425" s="57"/>
      <c r="G425" s="55"/>
      <c r="H425" s="59"/>
      <c r="I425" s="64"/>
      <c r="J425" s="64"/>
      <c r="K425" s="58"/>
      <c r="L425" s="58"/>
      <c r="M425" s="65"/>
      <c r="N425" s="73" t="s">
        <v>533</v>
      </c>
      <c r="O425" s="73">
        <v>40560.807037037041</v>
      </c>
    </row>
    <row r="426" spans="1:15" x14ac:dyDescent="0.25">
      <c r="A426" s="71" t="s">
        <v>448</v>
      </c>
      <c r="B426" s="71" t="s">
        <v>480</v>
      </c>
      <c r="C426" s="55"/>
      <c r="D426" s="56"/>
      <c r="E426" s="68"/>
      <c r="F426" s="57"/>
      <c r="G426" s="55"/>
      <c r="H426" s="59"/>
      <c r="I426" s="64"/>
      <c r="J426" s="64"/>
      <c r="K426" s="58"/>
      <c r="L426" s="58"/>
      <c r="M426" s="65"/>
      <c r="N426" s="73" t="s">
        <v>533</v>
      </c>
      <c r="O426" s="73">
        <v>40560.807037037041</v>
      </c>
    </row>
    <row r="427" spans="1:15" x14ac:dyDescent="0.25">
      <c r="A427" s="71" t="s">
        <v>449</v>
      </c>
      <c r="B427" s="71" t="s">
        <v>510</v>
      </c>
      <c r="C427" s="55"/>
      <c r="D427" s="56"/>
      <c r="E427" s="68"/>
      <c r="F427" s="57"/>
      <c r="G427" s="55"/>
      <c r="H427" s="59"/>
      <c r="I427" s="64"/>
      <c r="J427" s="64"/>
      <c r="K427" s="58"/>
      <c r="L427" s="58"/>
      <c r="M427" s="65"/>
      <c r="N427" s="73" t="s">
        <v>533</v>
      </c>
      <c r="O427" s="73">
        <v>40560.758912037039</v>
      </c>
    </row>
    <row r="428" spans="1:15" x14ac:dyDescent="0.25">
      <c r="A428" s="71" t="s">
        <v>450</v>
      </c>
      <c r="B428" s="71" t="s">
        <v>510</v>
      </c>
      <c r="C428" s="55"/>
      <c r="D428" s="56"/>
      <c r="E428" s="68"/>
      <c r="F428" s="57"/>
      <c r="G428" s="55"/>
      <c r="H428" s="59"/>
      <c r="I428" s="64"/>
      <c r="J428" s="64"/>
      <c r="K428" s="58"/>
      <c r="L428" s="58"/>
      <c r="M428" s="65"/>
      <c r="N428" s="73" t="s">
        <v>533</v>
      </c>
      <c r="O428" s="73">
        <v>40560.80773148148</v>
      </c>
    </row>
    <row r="429" spans="1:15" x14ac:dyDescent="0.25">
      <c r="A429" s="71" t="s">
        <v>450</v>
      </c>
      <c r="B429" s="71" t="s">
        <v>530</v>
      </c>
      <c r="C429" s="55"/>
      <c r="D429" s="56"/>
      <c r="E429" s="68"/>
      <c r="F429" s="57"/>
      <c r="G429" s="55"/>
      <c r="H429" s="59"/>
      <c r="I429" s="64"/>
      <c r="J429" s="64"/>
      <c r="K429" s="58"/>
      <c r="L429" s="58"/>
      <c r="M429" s="65"/>
      <c r="N429" s="73" t="s">
        <v>533</v>
      </c>
      <c r="O429" s="73">
        <v>40560.80773148148</v>
      </c>
    </row>
    <row r="430" spans="1:15" x14ac:dyDescent="0.25">
      <c r="A430" s="71" t="s">
        <v>451</v>
      </c>
      <c r="B430" s="71" t="s">
        <v>530</v>
      </c>
      <c r="C430" s="55"/>
      <c r="D430" s="56"/>
      <c r="E430" s="68"/>
      <c r="F430" s="57"/>
      <c r="G430" s="55"/>
      <c r="H430" s="59"/>
      <c r="I430" s="64"/>
      <c r="J430" s="64"/>
      <c r="K430" s="58"/>
      <c r="L430" s="58"/>
      <c r="M430" s="65"/>
      <c r="N430" s="73" t="s">
        <v>533</v>
      </c>
      <c r="O430" s="73">
        <v>40560.807824074072</v>
      </c>
    </row>
    <row r="431" spans="1:15" x14ac:dyDescent="0.25">
      <c r="A431" s="71" t="s">
        <v>451</v>
      </c>
      <c r="B431" s="71" t="s">
        <v>496</v>
      </c>
      <c r="C431" s="55"/>
      <c r="D431" s="56"/>
      <c r="E431" s="68"/>
      <c r="F431" s="57"/>
      <c r="G431" s="55"/>
      <c r="H431" s="59"/>
      <c r="I431" s="64"/>
      <c r="J431" s="64"/>
      <c r="K431" s="58"/>
      <c r="L431" s="58"/>
      <c r="M431" s="65"/>
      <c r="N431" s="73" t="s">
        <v>533</v>
      </c>
      <c r="O431" s="73">
        <v>40560.807824074072</v>
      </c>
    </row>
    <row r="432" spans="1:15" x14ac:dyDescent="0.25">
      <c r="A432" s="71" t="s">
        <v>452</v>
      </c>
      <c r="B432" s="71" t="s">
        <v>520</v>
      </c>
      <c r="C432" s="55"/>
      <c r="D432" s="56"/>
      <c r="E432" s="68"/>
      <c r="F432" s="57"/>
      <c r="G432" s="55"/>
      <c r="H432" s="59"/>
      <c r="I432" s="64"/>
      <c r="J432" s="64"/>
      <c r="K432" s="58"/>
      <c r="L432" s="58"/>
      <c r="M432" s="65"/>
      <c r="N432" s="73" t="s">
        <v>533</v>
      </c>
      <c r="O432" s="73">
        <v>40560.813483796293</v>
      </c>
    </row>
    <row r="433" spans="1:15" x14ac:dyDescent="0.25">
      <c r="A433" s="71" t="s">
        <v>453</v>
      </c>
      <c r="B433" s="71" t="s">
        <v>450</v>
      </c>
      <c r="C433" s="55"/>
      <c r="D433" s="56"/>
      <c r="E433" s="68"/>
      <c r="F433" s="57"/>
      <c r="G433" s="55"/>
      <c r="H433" s="59"/>
      <c r="I433" s="64"/>
      <c r="J433" s="64"/>
      <c r="K433" s="58"/>
      <c r="L433" s="58"/>
      <c r="M433" s="65"/>
      <c r="N433" s="73" t="s">
        <v>533</v>
      </c>
      <c r="O433" s="73">
        <v>40560.802743055552</v>
      </c>
    </row>
    <row r="434" spans="1:15" x14ac:dyDescent="0.25">
      <c r="A434" s="71" t="s">
        <v>452</v>
      </c>
      <c r="B434" s="71" t="s">
        <v>453</v>
      </c>
      <c r="C434" s="55"/>
      <c r="D434" s="56"/>
      <c r="E434" s="68"/>
      <c r="F434" s="57"/>
      <c r="G434" s="55"/>
      <c r="H434" s="59"/>
      <c r="I434" s="64"/>
      <c r="J434" s="64"/>
      <c r="K434" s="58"/>
      <c r="L434" s="58"/>
      <c r="M434" s="65"/>
      <c r="N434" s="73" t="s">
        <v>533</v>
      </c>
      <c r="O434" s="73">
        <v>40560.813483796293</v>
      </c>
    </row>
    <row r="435" spans="1:15" x14ac:dyDescent="0.25">
      <c r="A435" s="71" t="s">
        <v>452</v>
      </c>
      <c r="B435" s="71" t="s">
        <v>483</v>
      </c>
      <c r="C435" s="55"/>
      <c r="D435" s="56"/>
      <c r="E435" s="68"/>
      <c r="F435" s="57"/>
      <c r="G435" s="55"/>
      <c r="H435" s="59"/>
      <c r="I435" s="64"/>
      <c r="J435" s="64"/>
      <c r="K435" s="58"/>
      <c r="L435" s="58"/>
      <c r="M435" s="65"/>
      <c r="N435" s="73" t="s">
        <v>533</v>
      </c>
      <c r="O435" s="73">
        <v>40560.813483796293</v>
      </c>
    </row>
    <row r="436" spans="1:15" x14ac:dyDescent="0.25">
      <c r="A436" s="71" t="s">
        <v>454</v>
      </c>
      <c r="B436" s="71" t="s">
        <v>455</v>
      </c>
      <c r="C436" s="55"/>
      <c r="D436" s="56"/>
      <c r="E436" s="68"/>
      <c r="F436" s="57"/>
      <c r="G436" s="55"/>
      <c r="H436" s="59"/>
      <c r="I436" s="64"/>
      <c r="J436" s="64"/>
      <c r="K436" s="58"/>
      <c r="L436" s="58"/>
      <c r="M436" s="65"/>
      <c r="N436" s="73" t="s">
        <v>533</v>
      </c>
      <c r="O436" s="73">
        <v>40560.577673611115</v>
      </c>
    </row>
    <row r="437" spans="1:15" x14ac:dyDescent="0.25">
      <c r="A437" s="71" t="s">
        <v>455</v>
      </c>
      <c r="B437" s="71" t="s">
        <v>454</v>
      </c>
      <c r="C437" s="55"/>
      <c r="D437" s="56"/>
      <c r="E437" s="68"/>
      <c r="F437" s="57"/>
      <c r="G437" s="55"/>
      <c r="H437" s="59"/>
      <c r="I437" s="64"/>
      <c r="J437" s="64"/>
      <c r="K437" s="58"/>
      <c r="L437" s="58"/>
      <c r="M437" s="65"/>
      <c r="N437" s="73" t="s">
        <v>533</v>
      </c>
      <c r="O437" s="73">
        <v>40560.814664351848</v>
      </c>
    </row>
    <row r="438" spans="1:15" x14ac:dyDescent="0.25">
      <c r="A438" s="71" t="s">
        <v>456</v>
      </c>
      <c r="B438" s="71" t="s">
        <v>491</v>
      </c>
      <c r="C438" s="55"/>
      <c r="D438" s="56"/>
      <c r="E438" s="68"/>
      <c r="F438" s="57"/>
      <c r="G438" s="55"/>
      <c r="H438" s="59"/>
      <c r="I438" s="64"/>
      <c r="J438" s="64"/>
      <c r="K438" s="58"/>
      <c r="L438" s="58"/>
      <c r="M438" s="65"/>
      <c r="N438" s="73" t="s">
        <v>533</v>
      </c>
      <c r="O438" s="73">
        <v>40560.81621527778</v>
      </c>
    </row>
    <row r="439" spans="1:15" x14ac:dyDescent="0.25">
      <c r="A439" s="71" t="s">
        <v>457</v>
      </c>
      <c r="B439" s="71" t="s">
        <v>496</v>
      </c>
      <c r="C439" s="55"/>
      <c r="D439" s="56"/>
      <c r="E439" s="68"/>
      <c r="F439" s="57"/>
      <c r="G439" s="55"/>
      <c r="H439" s="59"/>
      <c r="I439" s="64"/>
      <c r="J439" s="64"/>
      <c r="K439" s="58"/>
      <c r="L439" s="58"/>
      <c r="M439" s="65"/>
      <c r="N439" s="73" t="s">
        <v>533</v>
      </c>
      <c r="O439" s="73">
        <v>40560.817048611112</v>
      </c>
    </row>
    <row r="440" spans="1:15" x14ac:dyDescent="0.25">
      <c r="A440" s="71" t="s">
        <v>458</v>
      </c>
      <c r="B440" s="71" t="s">
        <v>474</v>
      </c>
      <c r="C440" s="55"/>
      <c r="D440" s="56"/>
      <c r="E440" s="68"/>
      <c r="F440" s="57"/>
      <c r="G440" s="55"/>
      <c r="H440" s="59"/>
      <c r="I440" s="64"/>
      <c r="J440" s="64"/>
      <c r="K440" s="58"/>
      <c r="L440" s="58"/>
      <c r="M440" s="65"/>
      <c r="N440" s="73" t="s">
        <v>533</v>
      </c>
      <c r="O440" s="73">
        <v>40560.817187499997</v>
      </c>
    </row>
    <row r="441" spans="1:15" x14ac:dyDescent="0.25">
      <c r="A441" s="71" t="s">
        <v>458</v>
      </c>
      <c r="B441" s="71" t="s">
        <v>461</v>
      </c>
      <c r="C441" s="55"/>
      <c r="D441" s="56"/>
      <c r="E441" s="68"/>
      <c r="F441" s="57"/>
      <c r="G441" s="55"/>
      <c r="H441" s="59"/>
      <c r="I441" s="64"/>
      <c r="J441" s="64"/>
      <c r="K441" s="58"/>
      <c r="L441" s="58"/>
      <c r="M441" s="65"/>
      <c r="N441" s="73" t="s">
        <v>533</v>
      </c>
      <c r="O441" s="73">
        <v>40560.817187499997</v>
      </c>
    </row>
    <row r="442" spans="1:15" x14ac:dyDescent="0.25">
      <c r="A442" s="71" t="s">
        <v>459</v>
      </c>
      <c r="B442" s="71" t="s">
        <v>474</v>
      </c>
      <c r="C442" s="55"/>
      <c r="D442" s="56"/>
      <c r="E442" s="68"/>
      <c r="F442" s="57"/>
      <c r="G442" s="55"/>
      <c r="H442" s="59"/>
      <c r="I442" s="64"/>
      <c r="J442" s="64"/>
      <c r="K442" s="58"/>
      <c r="L442" s="58"/>
      <c r="M442" s="65"/>
      <c r="N442" s="73" t="s">
        <v>533</v>
      </c>
      <c r="O442" s="73">
        <v>40560.81790509259</v>
      </c>
    </row>
    <row r="443" spans="1:15" x14ac:dyDescent="0.25">
      <c r="A443" s="71" t="s">
        <v>459</v>
      </c>
      <c r="B443" s="71" t="s">
        <v>485</v>
      </c>
      <c r="C443" s="55"/>
      <c r="D443" s="56"/>
      <c r="E443" s="68"/>
      <c r="F443" s="57"/>
      <c r="G443" s="55"/>
      <c r="H443" s="59"/>
      <c r="I443" s="64"/>
      <c r="J443" s="64"/>
      <c r="K443" s="58"/>
      <c r="L443" s="58"/>
      <c r="M443" s="65"/>
      <c r="N443" s="73" t="s">
        <v>533</v>
      </c>
      <c r="O443" s="73">
        <v>40560.81790509259</v>
      </c>
    </row>
    <row r="444" spans="1:15" x14ac:dyDescent="0.25">
      <c r="A444" s="71" t="s">
        <v>460</v>
      </c>
      <c r="B444" s="71" t="s">
        <v>461</v>
      </c>
      <c r="C444" s="55"/>
      <c r="D444" s="56"/>
      <c r="E444" s="68"/>
      <c r="F444" s="57"/>
      <c r="G444" s="55"/>
      <c r="H444" s="59"/>
      <c r="I444" s="64"/>
      <c r="J444" s="64"/>
      <c r="K444" s="58"/>
      <c r="L444" s="58"/>
      <c r="M444" s="65"/>
      <c r="N444" s="73" t="s">
        <v>533</v>
      </c>
      <c r="O444" s="73">
        <v>40560.817546296297</v>
      </c>
    </row>
    <row r="445" spans="1:15" x14ac:dyDescent="0.25">
      <c r="A445" s="71" t="s">
        <v>460</v>
      </c>
      <c r="B445" s="71" t="s">
        <v>461</v>
      </c>
      <c r="C445" s="55"/>
      <c r="D445" s="56"/>
      <c r="E445" s="68"/>
      <c r="F445" s="57"/>
      <c r="G445" s="55"/>
      <c r="H445" s="59"/>
      <c r="I445" s="64"/>
      <c r="J445" s="64"/>
      <c r="K445" s="58"/>
      <c r="L445" s="58"/>
      <c r="M445" s="65"/>
      <c r="N445" s="73" t="s">
        <v>534</v>
      </c>
      <c r="O445" s="73">
        <v>40560.817546296297</v>
      </c>
    </row>
    <row r="446" spans="1:15" x14ac:dyDescent="0.25">
      <c r="A446" s="71" t="s">
        <v>461</v>
      </c>
      <c r="B446" s="71" t="s">
        <v>460</v>
      </c>
      <c r="C446" s="55"/>
      <c r="D446" s="56"/>
      <c r="E446" s="68"/>
      <c r="F446" s="57"/>
      <c r="G446" s="55"/>
      <c r="H446" s="59"/>
      <c r="I446" s="64"/>
      <c r="J446" s="64"/>
      <c r="K446" s="58"/>
      <c r="L446" s="58"/>
      <c r="M446" s="65"/>
      <c r="N446" s="73" t="s">
        <v>533</v>
      </c>
      <c r="O446" s="73">
        <v>40560.818460648145</v>
      </c>
    </row>
    <row r="447" spans="1:15" x14ac:dyDescent="0.25">
      <c r="A447" s="71" t="s">
        <v>461</v>
      </c>
      <c r="B447" s="71" t="s">
        <v>460</v>
      </c>
      <c r="C447" s="55"/>
      <c r="D447" s="56"/>
      <c r="E447" s="68"/>
      <c r="F447" s="57"/>
      <c r="G447" s="55"/>
      <c r="H447" s="59"/>
      <c r="I447" s="64"/>
      <c r="J447" s="64"/>
      <c r="K447" s="58"/>
      <c r="L447" s="58"/>
      <c r="M447" s="65"/>
      <c r="N447" s="73" t="s">
        <v>534</v>
      </c>
      <c r="O447" s="73">
        <v>40560.818460648145</v>
      </c>
    </row>
    <row r="448" spans="1:15" x14ac:dyDescent="0.25">
      <c r="A448" s="71" t="s">
        <v>462</v>
      </c>
      <c r="B448" s="71" t="s">
        <v>494</v>
      </c>
      <c r="C448" s="55"/>
      <c r="D448" s="56"/>
      <c r="E448" s="68"/>
      <c r="F448" s="57"/>
      <c r="G448" s="55"/>
      <c r="H448" s="59"/>
      <c r="I448" s="64"/>
      <c r="J448" s="64"/>
      <c r="K448" s="58"/>
      <c r="L448" s="58"/>
      <c r="M448" s="65"/>
      <c r="N448" s="73" t="s">
        <v>533</v>
      </c>
      <c r="O448" s="73">
        <v>40560.824236111112</v>
      </c>
    </row>
    <row r="449" spans="1:15" x14ac:dyDescent="0.25">
      <c r="A449" s="71" t="s">
        <v>462</v>
      </c>
      <c r="B449" s="71" t="s">
        <v>494</v>
      </c>
      <c r="C449" s="55"/>
      <c r="D449" s="56"/>
      <c r="E449" s="68"/>
      <c r="F449" s="57"/>
      <c r="G449" s="55"/>
      <c r="H449" s="59"/>
      <c r="I449" s="64"/>
      <c r="J449" s="64"/>
      <c r="K449" s="58"/>
      <c r="L449" s="58"/>
      <c r="M449" s="65"/>
      <c r="N449" s="73" t="s">
        <v>534</v>
      </c>
      <c r="O449" s="73">
        <v>40560.824236111112</v>
      </c>
    </row>
    <row r="450" spans="1:15" x14ac:dyDescent="0.25">
      <c r="A450" s="71" t="s">
        <v>463</v>
      </c>
      <c r="B450" s="71" t="s">
        <v>494</v>
      </c>
      <c r="C450" s="55"/>
      <c r="D450" s="56"/>
      <c r="E450" s="68"/>
      <c r="F450" s="57"/>
      <c r="G450" s="55"/>
      <c r="H450" s="59"/>
      <c r="I450" s="64"/>
      <c r="J450" s="64"/>
      <c r="K450" s="58"/>
      <c r="L450" s="58"/>
      <c r="M450" s="65"/>
      <c r="N450" s="73" t="s">
        <v>533</v>
      </c>
      <c r="O450" s="73">
        <v>40560.825497685182</v>
      </c>
    </row>
    <row r="451" spans="1:15" x14ac:dyDescent="0.25">
      <c r="A451" s="71" t="s">
        <v>463</v>
      </c>
      <c r="B451" s="71" t="s">
        <v>494</v>
      </c>
      <c r="C451" s="55"/>
      <c r="D451" s="56"/>
      <c r="E451" s="68"/>
      <c r="F451" s="57"/>
      <c r="G451" s="55"/>
      <c r="H451" s="59"/>
      <c r="I451" s="64"/>
      <c r="J451" s="64"/>
      <c r="K451" s="58"/>
      <c r="L451" s="58"/>
      <c r="M451" s="65"/>
      <c r="N451" s="73" t="s">
        <v>534</v>
      </c>
      <c r="O451" s="73">
        <v>40560.825497685182</v>
      </c>
    </row>
    <row r="452" spans="1:15" x14ac:dyDescent="0.25">
      <c r="A452" s="71" t="s">
        <v>464</v>
      </c>
      <c r="B452" s="71" t="s">
        <v>482</v>
      </c>
      <c r="C452" s="55"/>
      <c r="D452" s="56"/>
      <c r="E452" s="68"/>
      <c r="F452" s="57"/>
      <c r="G452" s="55"/>
      <c r="H452" s="59"/>
      <c r="I452" s="64"/>
      <c r="J452" s="64"/>
      <c r="K452" s="58"/>
      <c r="L452" s="58"/>
      <c r="M452" s="65"/>
      <c r="N452" s="73" t="s">
        <v>533</v>
      </c>
      <c r="O452" s="73">
        <v>40560.829270833332</v>
      </c>
    </row>
    <row r="453" spans="1:15" x14ac:dyDescent="0.25">
      <c r="A453" s="71" t="s">
        <v>464</v>
      </c>
      <c r="B453" s="71" t="s">
        <v>482</v>
      </c>
      <c r="C453" s="55"/>
      <c r="D453" s="56"/>
      <c r="E453" s="68"/>
      <c r="F453" s="57"/>
      <c r="G453" s="55"/>
      <c r="H453" s="59"/>
      <c r="I453" s="64"/>
      <c r="J453" s="64"/>
      <c r="K453" s="58"/>
      <c r="L453" s="58"/>
      <c r="M453" s="65"/>
      <c r="N453" s="73" t="s">
        <v>534</v>
      </c>
      <c r="O453" s="73">
        <v>40560.829270833332</v>
      </c>
    </row>
    <row r="454" spans="1:15" x14ac:dyDescent="0.25">
      <c r="A454" s="71" t="s">
        <v>465</v>
      </c>
      <c r="B454" s="71" t="s">
        <v>496</v>
      </c>
      <c r="C454" s="55"/>
      <c r="D454" s="56"/>
      <c r="E454" s="68"/>
      <c r="F454" s="57"/>
      <c r="G454" s="55"/>
      <c r="H454" s="59"/>
      <c r="I454" s="64"/>
      <c r="J454" s="64"/>
      <c r="K454" s="58"/>
      <c r="L454" s="58"/>
      <c r="M454" s="65"/>
      <c r="N454" s="73" t="s">
        <v>533</v>
      </c>
      <c r="O454" s="73">
        <v>40560.829270833332</v>
      </c>
    </row>
    <row r="455" spans="1:15" x14ac:dyDescent="0.25">
      <c r="A455" s="71" t="s">
        <v>465</v>
      </c>
      <c r="B455" s="71" t="s">
        <v>478</v>
      </c>
      <c r="C455" s="55"/>
      <c r="D455" s="56"/>
      <c r="E455" s="68"/>
      <c r="F455" s="57"/>
      <c r="G455" s="55"/>
      <c r="H455" s="59"/>
      <c r="I455" s="64"/>
      <c r="J455" s="64"/>
      <c r="K455" s="58"/>
      <c r="L455" s="58"/>
      <c r="M455" s="65"/>
      <c r="N455" s="73" t="s">
        <v>533</v>
      </c>
      <c r="O455" s="73">
        <v>40560.829270833332</v>
      </c>
    </row>
    <row r="456" spans="1:15" x14ac:dyDescent="0.25">
      <c r="A456" s="71" t="s">
        <v>466</v>
      </c>
      <c r="B456" s="71" t="s">
        <v>450</v>
      </c>
      <c r="C456" s="55"/>
      <c r="D456" s="56"/>
      <c r="E456" s="68"/>
      <c r="F456" s="57"/>
      <c r="G456" s="55"/>
      <c r="H456" s="59"/>
      <c r="I456" s="64"/>
      <c r="J456" s="64"/>
      <c r="K456" s="58"/>
      <c r="L456" s="58"/>
      <c r="M456" s="65"/>
      <c r="N456" s="73" t="s">
        <v>533</v>
      </c>
      <c r="O456" s="73">
        <v>40560.829988425925</v>
      </c>
    </row>
    <row r="457" spans="1:15" x14ac:dyDescent="0.25">
      <c r="A457" s="71" t="s">
        <v>467</v>
      </c>
      <c r="B457" s="71" t="s">
        <v>489</v>
      </c>
      <c r="C457" s="55"/>
      <c r="D457" s="56"/>
      <c r="E457" s="68"/>
      <c r="F457" s="57"/>
      <c r="G457" s="55"/>
      <c r="H457" s="59"/>
      <c r="I457" s="64"/>
      <c r="J457" s="64"/>
      <c r="K457" s="58"/>
      <c r="L457" s="58"/>
      <c r="M457" s="65"/>
      <c r="N457" s="73" t="s">
        <v>533</v>
      </c>
      <c r="O457" s="73">
        <v>40560.832199074073</v>
      </c>
    </row>
    <row r="458" spans="1:15" x14ac:dyDescent="0.25">
      <c r="A458" s="71" t="s">
        <v>467</v>
      </c>
      <c r="B458" s="71" t="s">
        <v>489</v>
      </c>
      <c r="C458" s="55"/>
      <c r="D458" s="56"/>
      <c r="E458" s="68"/>
      <c r="F458" s="57"/>
      <c r="G458" s="55"/>
      <c r="H458" s="59"/>
      <c r="I458" s="64"/>
      <c r="J458" s="64"/>
      <c r="K458" s="58"/>
      <c r="L458" s="58"/>
      <c r="M458" s="65"/>
      <c r="N458" s="73" t="s">
        <v>534</v>
      </c>
      <c r="O458" s="73">
        <v>40560.832199074073</v>
      </c>
    </row>
    <row r="459" spans="1:15" x14ac:dyDescent="0.25">
      <c r="A459" s="71" t="s">
        <v>468</v>
      </c>
      <c r="B459" s="71" t="s">
        <v>469</v>
      </c>
      <c r="C459" s="55"/>
      <c r="D459" s="56"/>
      <c r="E459" s="68"/>
      <c r="F459" s="57"/>
      <c r="G459" s="55"/>
      <c r="H459" s="59"/>
      <c r="I459" s="64"/>
      <c r="J459" s="64"/>
      <c r="K459" s="58"/>
      <c r="L459" s="58"/>
      <c r="M459" s="65"/>
      <c r="N459" s="73" t="s">
        <v>533</v>
      </c>
      <c r="O459" s="73">
        <v>40560.819432870368</v>
      </c>
    </row>
    <row r="460" spans="1:15" x14ac:dyDescent="0.25">
      <c r="A460" s="71" t="s">
        <v>469</v>
      </c>
      <c r="B460" s="71" t="s">
        <v>468</v>
      </c>
      <c r="C460" s="55"/>
      <c r="D460" s="56"/>
      <c r="E460" s="68"/>
      <c r="F460" s="57"/>
      <c r="G460" s="55"/>
      <c r="H460" s="59"/>
      <c r="I460" s="64"/>
      <c r="J460" s="64"/>
      <c r="K460" s="58"/>
      <c r="L460" s="58"/>
      <c r="M460" s="65"/>
      <c r="N460" s="73" t="s">
        <v>533</v>
      </c>
      <c r="O460" s="73">
        <v>40560.832349537035</v>
      </c>
    </row>
    <row r="461" spans="1:15" x14ac:dyDescent="0.25">
      <c r="A461" s="71" t="s">
        <v>469</v>
      </c>
      <c r="B461" s="71" t="s">
        <v>474</v>
      </c>
      <c r="C461" s="55"/>
      <c r="D461" s="56"/>
      <c r="E461" s="68"/>
      <c r="F461" s="57"/>
      <c r="G461" s="55"/>
      <c r="H461" s="59"/>
      <c r="I461" s="64"/>
      <c r="J461" s="64"/>
      <c r="K461" s="58"/>
      <c r="L461" s="58"/>
      <c r="M461" s="65"/>
      <c r="N461" s="73" t="s">
        <v>533</v>
      </c>
      <c r="O461" s="73">
        <v>40560.832349537035</v>
      </c>
    </row>
    <row r="462" spans="1:15" x14ac:dyDescent="0.25">
      <c r="A462" s="71" t="s">
        <v>469</v>
      </c>
      <c r="B462" s="71" t="s">
        <v>474</v>
      </c>
      <c r="C462" s="55"/>
      <c r="D462" s="56"/>
      <c r="E462" s="68"/>
      <c r="F462" s="57"/>
      <c r="G462" s="55"/>
      <c r="H462" s="59"/>
      <c r="I462" s="64"/>
      <c r="J462" s="64"/>
      <c r="K462" s="58"/>
      <c r="L462" s="58"/>
      <c r="M462" s="65"/>
      <c r="N462" s="73" t="s">
        <v>534</v>
      </c>
      <c r="O462" s="73">
        <v>40560.832349537035</v>
      </c>
    </row>
    <row r="463" spans="1:15" x14ac:dyDescent="0.25">
      <c r="A463" s="71" t="s">
        <v>470</v>
      </c>
      <c r="B463" s="71" t="s">
        <v>484</v>
      </c>
      <c r="C463" s="55"/>
      <c r="D463" s="56"/>
      <c r="E463" s="68"/>
      <c r="F463" s="57"/>
      <c r="G463" s="55"/>
      <c r="H463" s="59"/>
      <c r="I463" s="64"/>
      <c r="J463" s="64"/>
      <c r="K463" s="58"/>
      <c r="L463" s="58"/>
      <c r="M463" s="65"/>
      <c r="N463" s="73" t="s">
        <v>533</v>
      </c>
      <c r="O463" s="73">
        <v>40560.834814814814</v>
      </c>
    </row>
    <row r="464" spans="1:15" x14ac:dyDescent="0.25">
      <c r="A464" s="71" t="s">
        <v>471</v>
      </c>
      <c r="B464" s="71" t="s">
        <v>519</v>
      </c>
      <c r="C464" s="55"/>
      <c r="D464" s="56"/>
      <c r="E464" s="68"/>
      <c r="F464" s="57"/>
      <c r="G464" s="55"/>
      <c r="H464" s="59"/>
      <c r="I464" s="64"/>
      <c r="J464" s="64"/>
      <c r="K464" s="58"/>
      <c r="L464" s="58"/>
      <c r="M464" s="65"/>
      <c r="N464" s="73" t="s">
        <v>533</v>
      </c>
      <c r="O464" s="73">
        <v>40560.835474537038</v>
      </c>
    </row>
    <row r="465" spans="1:15" x14ac:dyDescent="0.25">
      <c r="A465" s="71" t="s">
        <v>472</v>
      </c>
      <c r="B465" s="71" t="s">
        <v>527</v>
      </c>
      <c r="C465" s="55"/>
      <c r="D465" s="56"/>
      <c r="E465" s="68"/>
      <c r="F465" s="57"/>
      <c r="G465" s="55"/>
      <c r="H465" s="59"/>
      <c r="I465" s="64"/>
      <c r="J465" s="64"/>
      <c r="K465" s="58"/>
      <c r="L465" s="58"/>
      <c r="M465" s="65"/>
      <c r="N465" s="73" t="s">
        <v>533</v>
      </c>
      <c r="O465" s="73">
        <v>40560.835590277777</v>
      </c>
    </row>
    <row r="466" spans="1:15" x14ac:dyDescent="0.25">
      <c r="A466" s="71" t="s">
        <v>473</v>
      </c>
      <c r="B466" s="71" t="s">
        <v>474</v>
      </c>
      <c r="C466" s="55"/>
      <c r="D466" s="56"/>
      <c r="E466" s="68"/>
      <c r="F466" s="57"/>
      <c r="G466" s="55"/>
      <c r="H466" s="59"/>
      <c r="I466" s="64"/>
      <c r="J466" s="64"/>
      <c r="K466" s="58"/>
      <c r="L466" s="58"/>
      <c r="M466" s="65"/>
      <c r="N466" s="73" t="s">
        <v>533</v>
      </c>
      <c r="O466" s="73">
        <v>40560.836342592593</v>
      </c>
    </row>
    <row r="467" spans="1:15" x14ac:dyDescent="0.25">
      <c r="A467" s="71" t="s">
        <v>473</v>
      </c>
      <c r="B467" s="71" t="s">
        <v>474</v>
      </c>
      <c r="C467" s="55"/>
      <c r="D467" s="56"/>
      <c r="E467" s="68"/>
      <c r="F467" s="57"/>
      <c r="G467" s="55"/>
      <c r="H467" s="59"/>
      <c r="I467" s="64"/>
      <c r="J467" s="64"/>
      <c r="K467" s="58"/>
      <c r="L467" s="58"/>
      <c r="M467" s="65"/>
      <c r="N467" s="73" t="s">
        <v>534</v>
      </c>
      <c r="O467" s="73">
        <v>40560.836342592593</v>
      </c>
    </row>
    <row r="468" spans="1:15" x14ac:dyDescent="0.25">
      <c r="A468" s="71" t="s">
        <v>450</v>
      </c>
      <c r="B468" s="71" t="s">
        <v>476</v>
      </c>
      <c r="C468" s="55"/>
      <c r="D468" s="56"/>
      <c r="E468" s="68"/>
      <c r="F468" s="57"/>
      <c r="G468" s="55"/>
      <c r="H468" s="59"/>
      <c r="I468" s="64"/>
      <c r="J468" s="64"/>
      <c r="K468" s="58"/>
      <c r="L468" s="58"/>
      <c r="M468" s="65"/>
      <c r="N468" s="73" t="s">
        <v>533</v>
      </c>
      <c r="O468" s="73">
        <v>40560.80773148148</v>
      </c>
    </row>
    <row r="469" spans="1:15" x14ac:dyDescent="0.25">
      <c r="A469" s="71" t="s">
        <v>474</v>
      </c>
      <c r="B469" s="71" t="s">
        <v>450</v>
      </c>
      <c r="C469" s="55"/>
      <c r="D469" s="56"/>
      <c r="E469" s="68"/>
      <c r="F469" s="57"/>
      <c r="G469" s="55"/>
      <c r="H469" s="59"/>
      <c r="I469" s="64"/>
      <c r="J469" s="64"/>
      <c r="K469" s="58"/>
      <c r="L469" s="58"/>
      <c r="M469" s="65"/>
      <c r="N469" s="73" t="s">
        <v>533</v>
      </c>
      <c r="O469" s="73">
        <v>40560.837314814817</v>
      </c>
    </row>
    <row r="470" spans="1:15" x14ac:dyDescent="0.25">
      <c r="A470" s="71" t="s">
        <v>474</v>
      </c>
      <c r="B470" s="71" t="s">
        <v>476</v>
      </c>
      <c r="C470" s="55"/>
      <c r="D470" s="56"/>
      <c r="E470" s="68"/>
      <c r="F470" s="57"/>
      <c r="G470" s="55"/>
      <c r="H470" s="59"/>
      <c r="I470" s="64"/>
      <c r="J470" s="64"/>
      <c r="K470" s="58"/>
      <c r="L470" s="58"/>
      <c r="M470" s="65"/>
      <c r="N470" s="73" t="s">
        <v>533</v>
      </c>
      <c r="O470" s="73">
        <v>40560.837314814817</v>
      </c>
    </row>
    <row r="471" spans="1:15" x14ac:dyDescent="0.25">
      <c r="A471" s="71" t="s">
        <v>475</v>
      </c>
      <c r="B471" s="71" t="s">
        <v>531</v>
      </c>
      <c r="C471" s="55"/>
      <c r="D471" s="56"/>
      <c r="E471" s="68"/>
      <c r="F471" s="57"/>
      <c r="G471" s="55"/>
      <c r="H471" s="59"/>
      <c r="I471" s="64"/>
      <c r="J471" s="64"/>
      <c r="K471" s="58"/>
      <c r="L471" s="58"/>
      <c r="M471" s="65"/>
      <c r="N471" s="73" t="s">
        <v>533</v>
      </c>
      <c r="O471" s="73">
        <v>40560.83898148148</v>
      </c>
    </row>
    <row r="472" spans="1:15" x14ac:dyDescent="0.25">
      <c r="A472" s="71" t="s">
        <v>476</v>
      </c>
      <c r="B472" s="71" t="s">
        <v>482</v>
      </c>
      <c r="C472" s="55"/>
      <c r="D472" s="56"/>
      <c r="E472" s="68"/>
      <c r="F472" s="57"/>
      <c r="G472" s="55"/>
      <c r="H472" s="59"/>
      <c r="I472" s="64"/>
      <c r="J472" s="64"/>
      <c r="K472" s="58"/>
      <c r="L472" s="58"/>
      <c r="M472" s="65"/>
      <c r="N472" s="73" t="s">
        <v>533</v>
      </c>
      <c r="O472" s="73">
        <v>40560.839085648149</v>
      </c>
    </row>
    <row r="473" spans="1:15" x14ac:dyDescent="0.25">
      <c r="A473" s="71" t="s">
        <v>476</v>
      </c>
      <c r="B473" s="71" t="s">
        <v>482</v>
      </c>
      <c r="C473" s="55"/>
      <c r="D473" s="56"/>
      <c r="E473" s="68"/>
      <c r="F473" s="57"/>
      <c r="G473" s="55"/>
      <c r="H473" s="59"/>
      <c r="I473" s="64"/>
      <c r="J473" s="64"/>
      <c r="K473" s="58"/>
      <c r="L473" s="58"/>
      <c r="M473" s="65"/>
      <c r="N473" s="73" t="s">
        <v>534</v>
      </c>
      <c r="O473" s="73">
        <v>40560.839085648149</v>
      </c>
    </row>
    <row r="474" spans="1:15" x14ac:dyDescent="0.25">
      <c r="A474" s="71" t="s">
        <v>477</v>
      </c>
      <c r="B474" s="71" t="s">
        <v>285</v>
      </c>
      <c r="C474" s="55"/>
      <c r="D474" s="56"/>
      <c r="E474" s="68"/>
      <c r="F474" s="57"/>
      <c r="G474" s="55"/>
      <c r="H474" s="59"/>
      <c r="I474" s="64"/>
      <c r="J474" s="64"/>
      <c r="K474" s="58"/>
      <c r="L474" s="58"/>
      <c r="M474" s="65"/>
      <c r="N474" s="73" t="s">
        <v>533</v>
      </c>
      <c r="O474" s="73">
        <v>40560.839675925927</v>
      </c>
    </row>
    <row r="475" spans="1:15" x14ac:dyDescent="0.25">
      <c r="A475" s="71" t="s">
        <v>477</v>
      </c>
      <c r="B475" s="71" t="s">
        <v>285</v>
      </c>
      <c r="C475" s="55"/>
      <c r="D475" s="56"/>
      <c r="E475" s="68"/>
      <c r="F475" s="57"/>
      <c r="G475" s="55"/>
      <c r="H475" s="59"/>
      <c r="I475" s="64"/>
      <c r="J475" s="64"/>
      <c r="K475" s="58"/>
      <c r="L475" s="58"/>
      <c r="M475" s="65"/>
      <c r="N475" s="73" t="s">
        <v>534</v>
      </c>
      <c r="O475" s="73">
        <v>40560.839675925927</v>
      </c>
    </row>
    <row r="476" spans="1:15" x14ac:dyDescent="0.25">
      <c r="A476" s="71" t="s">
        <v>478</v>
      </c>
      <c r="B476" s="71" t="s">
        <v>496</v>
      </c>
      <c r="C476" s="55"/>
      <c r="D476" s="56"/>
      <c r="E476" s="68"/>
      <c r="F476" s="57"/>
      <c r="G476" s="55"/>
      <c r="H476" s="59"/>
      <c r="I476" s="64"/>
      <c r="J476" s="64"/>
      <c r="K476" s="58"/>
      <c r="L476" s="58"/>
      <c r="M476" s="65"/>
      <c r="N476" s="73" t="s">
        <v>533</v>
      </c>
      <c r="O476" s="73">
        <v>40560.760682870372</v>
      </c>
    </row>
    <row r="477" spans="1:15" x14ac:dyDescent="0.25">
      <c r="A477" s="71" t="s">
        <v>479</v>
      </c>
      <c r="B477" s="71" t="s">
        <v>478</v>
      </c>
      <c r="C477" s="55"/>
      <c r="D477" s="56"/>
      <c r="E477" s="68"/>
      <c r="F477" s="57"/>
      <c r="G477" s="55"/>
      <c r="H477" s="59"/>
      <c r="I477" s="64"/>
      <c r="J477" s="64"/>
      <c r="K477" s="58"/>
      <c r="L477" s="58"/>
      <c r="M477" s="65"/>
      <c r="N477" s="73" t="s">
        <v>533</v>
      </c>
      <c r="O477" s="73">
        <v>40560.840520833335</v>
      </c>
    </row>
    <row r="478" spans="1:15" x14ac:dyDescent="0.25">
      <c r="A478" s="71" t="s">
        <v>479</v>
      </c>
      <c r="B478" s="71" t="s">
        <v>496</v>
      </c>
      <c r="C478" s="55"/>
      <c r="D478" s="56"/>
      <c r="E478" s="68"/>
      <c r="F478" s="57"/>
      <c r="G478" s="55"/>
      <c r="H478" s="59"/>
      <c r="I478" s="64"/>
      <c r="J478" s="64"/>
      <c r="K478" s="58"/>
      <c r="L478" s="58"/>
      <c r="M478" s="65"/>
      <c r="N478" s="73" t="s">
        <v>533</v>
      </c>
      <c r="O478" s="73">
        <v>40560.840520833335</v>
      </c>
    </row>
    <row r="479" spans="1:15" x14ac:dyDescent="0.25">
      <c r="A479" s="71" t="s">
        <v>480</v>
      </c>
      <c r="B479" s="71" t="s">
        <v>519</v>
      </c>
      <c r="C479" s="55"/>
      <c r="D479" s="56"/>
      <c r="E479" s="68"/>
      <c r="F479" s="57"/>
      <c r="G479" s="55"/>
      <c r="H479" s="59"/>
      <c r="I479" s="64"/>
      <c r="J479" s="64"/>
      <c r="K479" s="58"/>
      <c r="L479" s="58"/>
      <c r="M479" s="65"/>
      <c r="N479" s="73" t="s">
        <v>533</v>
      </c>
      <c r="O479" s="73">
        <v>40560.840011574073</v>
      </c>
    </row>
    <row r="480" spans="1:15" x14ac:dyDescent="0.25">
      <c r="A480" s="71" t="s">
        <v>481</v>
      </c>
      <c r="B480" s="71" t="s">
        <v>480</v>
      </c>
      <c r="C480" s="55"/>
      <c r="D480" s="56"/>
      <c r="E480" s="68"/>
      <c r="F480" s="57"/>
      <c r="G480" s="55"/>
      <c r="H480" s="59"/>
      <c r="I480" s="64"/>
      <c r="J480" s="64"/>
      <c r="K480" s="58"/>
      <c r="L480" s="58"/>
      <c r="M480" s="65"/>
      <c r="N480" s="73" t="s">
        <v>533</v>
      </c>
      <c r="O480" s="73">
        <v>40560.841215277775</v>
      </c>
    </row>
    <row r="481" spans="1:15" x14ac:dyDescent="0.25">
      <c r="A481" s="71" t="s">
        <v>481</v>
      </c>
      <c r="B481" s="71" t="s">
        <v>519</v>
      </c>
      <c r="C481" s="55"/>
      <c r="D481" s="56"/>
      <c r="E481" s="68"/>
      <c r="F481" s="57"/>
      <c r="G481" s="55"/>
      <c r="H481" s="59"/>
      <c r="I481" s="64"/>
      <c r="J481" s="64"/>
      <c r="K481" s="58"/>
      <c r="L481" s="58"/>
      <c r="M481" s="65"/>
      <c r="N481" s="73" t="s">
        <v>533</v>
      </c>
      <c r="O481" s="73">
        <v>40560.841215277775</v>
      </c>
    </row>
    <row r="482" spans="1:15" x14ac:dyDescent="0.25">
      <c r="A482" s="71" t="s">
        <v>482</v>
      </c>
      <c r="B482" s="71" t="s">
        <v>532</v>
      </c>
      <c r="C482" s="55"/>
      <c r="D482" s="56"/>
      <c r="E482" s="68"/>
      <c r="F482" s="57"/>
      <c r="G482" s="55"/>
      <c r="H482" s="59"/>
      <c r="I482" s="64"/>
      <c r="J482" s="64"/>
      <c r="K482" s="58"/>
      <c r="L482" s="58"/>
      <c r="M482" s="65"/>
      <c r="N482" s="73" t="s">
        <v>533</v>
      </c>
      <c r="O482" s="73">
        <v>40560.84134259259</v>
      </c>
    </row>
    <row r="483" spans="1:15" x14ac:dyDescent="0.25">
      <c r="A483" s="71" t="s">
        <v>483</v>
      </c>
      <c r="B483" s="71" t="s">
        <v>493</v>
      </c>
      <c r="C483" s="55"/>
      <c r="D483" s="56"/>
      <c r="E483" s="68"/>
      <c r="F483" s="57"/>
      <c r="G483" s="55"/>
      <c r="H483" s="59"/>
      <c r="I483" s="64"/>
      <c r="J483" s="64"/>
      <c r="K483" s="58"/>
      <c r="L483" s="58"/>
      <c r="M483" s="65"/>
      <c r="N483" s="73" t="s">
        <v>533</v>
      </c>
      <c r="O483" s="73">
        <v>40560.841539351852</v>
      </c>
    </row>
    <row r="484" spans="1:15" x14ac:dyDescent="0.25">
      <c r="A484" s="71" t="s">
        <v>484</v>
      </c>
      <c r="B484" s="71" t="s">
        <v>496</v>
      </c>
      <c r="C484" s="55"/>
      <c r="D484" s="56"/>
      <c r="E484" s="68"/>
      <c r="F484" s="57"/>
      <c r="G484" s="55"/>
      <c r="H484" s="59"/>
      <c r="I484" s="64"/>
      <c r="J484" s="64"/>
      <c r="K484" s="58"/>
      <c r="L484" s="58"/>
      <c r="M484" s="65"/>
      <c r="N484" s="73" t="s">
        <v>533</v>
      </c>
      <c r="O484" s="73">
        <v>40560.754259259258</v>
      </c>
    </row>
    <row r="485" spans="1:15" x14ac:dyDescent="0.25">
      <c r="A485" s="71" t="s">
        <v>485</v>
      </c>
      <c r="B485" s="71" t="s">
        <v>484</v>
      </c>
      <c r="C485" s="55"/>
      <c r="D485" s="56"/>
      <c r="E485" s="68"/>
      <c r="F485" s="57"/>
      <c r="G485" s="55"/>
      <c r="H485" s="59"/>
      <c r="I485" s="64"/>
      <c r="J485" s="64"/>
      <c r="K485" s="58"/>
      <c r="L485" s="58"/>
      <c r="M485" s="65"/>
      <c r="N485" s="73" t="s">
        <v>533</v>
      </c>
      <c r="O485" s="73">
        <v>40560.841851851852</v>
      </c>
    </row>
    <row r="486" spans="1:15" x14ac:dyDescent="0.25">
      <c r="A486" s="71" t="s">
        <v>485</v>
      </c>
      <c r="B486" s="71" t="s">
        <v>449</v>
      </c>
      <c r="C486" s="55"/>
      <c r="D486" s="56"/>
      <c r="E486" s="68"/>
      <c r="F486" s="57"/>
      <c r="G486" s="55"/>
      <c r="H486" s="59"/>
      <c r="I486" s="64"/>
      <c r="J486" s="64"/>
      <c r="K486" s="58"/>
      <c r="L486" s="58"/>
      <c r="M486" s="65"/>
      <c r="N486" s="73" t="s">
        <v>533</v>
      </c>
      <c r="O486" s="73">
        <v>40560.841851851852</v>
      </c>
    </row>
    <row r="487" spans="1:15" x14ac:dyDescent="0.25">
      <c r="A487" s="71" t="s">
        <v>485</v>
      </c>
      <c r="B487" s="71" t="s">
        <v>519</v>
      </c>
      <c r="C487" s="55"/>
      <c r="D487" s="56"/>
      <c r="E487" s="68"/>
      <c r="F487" s="57"/>
      <c r="G487" s="55"/>
      <c r="H487" s="59"/>
      <c r="I487" s="64"/>
      <c r="J487" s="64"/>
      <c r="K487" s="58"/>
      <c r="L487" s="58"/>
      <c r="M487" s="65"/>
      <c r="N487" s="73" t="s">
        <v>533</v>
      </c>
      <c r="O487" s="73">
        <v>40560.841851851852</v>
      </c>
    </row>
    <row r="488" spans="1:15" x14ac:dyDescent="0.25">
      <c r="A488" s="71" t="s">
        <v>486</v>
      </c>
      <c r="B488" s="71" t="s">
        <v>493</v>
      </c>
      <c r="C488" s="55"/>
      <c r="D488" s="56"/>
      <c r="E488" s="68"/>
      <c r="F488" s="57"/>
      <c r="G488" s="55"/>
      <c r="H488" s="59"/>
      <c r="I488" s="64"/>
      <c r="J488" s="64"/>
      <c r="K488" s="58"/>
      <c r="L488" s="58"/>
      <c r="M488" s="65"/>
      <c r="N488" s="73" t="s">
        <v>533</v>
      </c>
      <c r="O488" s="73">
        <v>40560.842662037037</v>
      </c>
    </row>
    <row r="489" spans="1:15" x14ac:dyDescent="0.25">
      <c r="A489" s="71" t="s">
        <v>486</v>
      </c>
      <c r="B489" s="71" t="s">
        <v>494</v>
      </c>
      <c r="C489" s="55"/>
      <c r="D489" s="56"/>
      <c r="E489" s="68"/>
      <c r="F489" s="57"/>
      <c r="G489" s="55"/>
      <c r="H489" s="59"/>
      <c r="I489" s="64"/>
      <c r="J489" s="64"/>
      <c r="K489" s="58"/>
      <c r="L489" s="58"/>
      <c r="M489" s="65"/>
      <c r="N489" s="73" t="s">
        <v>533</v>
      </c>
      <c r="O489" s="73">
        <v>40560.842662037037</v>
      </c>
    </row>
    <row r="490" spans="1:15" x14ac:dyDescent="0.25">
      <c r="A490" s="71" t="s">
        <v>487</v>
      </c>
      <c r="B490" s="71" t="s">
        <v>488</v>
      </c>
      <c r="C490" s="55"/>
      <c r="D490" s="56"/>
      <c r="E490" s="68"/>
      <c r="F490" s="57"/>
      <c r="G490" s="55"/>
      <c r="H490" s="59"/>
      <c r="I490" s="64"/>
      <c r="J490" s="64"/>
      <c r="K490" s="58"/>
      <c r="L490" s="58"/>
      <c r="M490" s="65"/>
      <c r="N490" s="73" t="s">
        <v>533</v>
      </c>
      <c r="O490" s="73">
        <v>40560.712604166663</v>
      </c>
    </row>
    <row r="491" spans="1:15" x14ac:dyDescent="0.25">
      <c r="A491" s="71" t="s">
        <v>488</v>
      </c>
      <c r="B491" s="71" t="s">
        <v>487</v>
      </c>
      <c r="C491" s="55"/>
      <c r="D491" s="56"/>
      <c r="E491" s="68"/>
      <c r="F491" s="57"/>
      <c r="G491" s="55"/>
      <c r="H491" s="59"/>
      <c r="I491" s="64"/>
      <c r="J491" s="64"/>
      <c r="K491" s="58"/>
      <c r="L491" s="58"/>
      <c r="M491" s="65"/>
      <c r="N491" s="73" t="s">
        <v>533</v>
      </c>
      <c r="O491" s="73">
        <v>40560.716562499998</v>
      </c>
    </row>
    <row r="492" spans="1:15" x14ac:dyDescent="0.25">
      <c r="A492" s="71" t="s">
        <v>488</v>
      </c>
      <c r="B492" s="71" t="s">
        <v>487</v>
      </c>
      <c r="C492" s="55"/>
      <c r="D492" s="56"/>
      <c r="E492" s="68"/>
      <c r="F492" s="57"/>
      <c r="G492" s="55"/>
      <c r="H492" s="59"/>
      <c r="I492" s="64"/>
      <c r="J492" s="64"/>
      <c r="K492" s="58"/>
      <c r="L492" s="58"/>
      <c r="M492" s="65"/>
      <c r="N492" s="73" t="s">
        <v>534</v>
      </c>
      <c r="O492" s="73">
        <v>40560.716562499998</v>
      </c>
    </row>
    <row r="493" spans="1:15" x14ac:dyDescent="0.25">
      <c r="A493" s="71" t="s">
        <v>489</v>
      </c>
      <c r="B493" s="71" t="s">
        <v>488</v>
      </c>
      <c r="C493" s="55"/>
      <c r="D493" s="56"/>
      <c r="E493" s="68"/>
      <c r="F493" s="57"/>
      <c r="G493" s="55"/>
      <c r="H493" s="59"/>
      <c r="I493" s="64"/>
      <c r="J493" s="64"/>
      <c r="K493" s="58"/>
      <c r="L493" s="58"/>
      <c r="M493" s="65"/>
      <c r="N493" s="73" t="s">
        <v>533</v>
      </c>
      <c r="O493" s="73">
        <v>40560.843113425923</v>
      </c>
    </row>
    <row r="494" spans="1:15" x14ac:dyDescent="0.25">
      <c r="A494" s="71" t="s">
        <v>489</v>
      </c>
      <c r="B494" s="71" t="s">
        <v>487</v>
      </c>
      <c r="C494" s="55"/>
      <c r="D494" s="56"/>
      <c r="E494" s="68"/>
      <c r="F494" s="57"/>
      <c r="G494" s="55"/>
      <c r="H494" s="59"/>
      <c r="I494" s="64"/>
      <c r="J494" s="64"/>
      <c r="K494" s="58"/>
      <c r="L494" s="58"/>
      <c r="M494" s="65"/>
      <c r="N494" s="73" t="s">
        <v>533</v>
      </c>
      <c r="O494" s="73">
        <v>40560.843113425923</v>
      </c>
    </row>
    <row r="495" spans="1:15" x14ac:dyDescent="0.25">
      <c r="A495" s="71" t="s">
        <v>490</v>
      </c>
      <c r="B495" s="71" t="s">
        <v>519</v>
      </c>
      <c r="C495" s="55"/>
      <c r="D495" s="56"/>
      <c r="E495" s="68"/>
      <c r="F495" s="57"/>
      <c r="G495" s="55"/>
      <c r="H495" s="59"/>
      <c r="I495" s="64"/>
      <c r="J495" s="64"/>
      <c r="K495" s="58"/>
      <c r="L495" s="58"/>
      <c r="M495" s="65"/>
      <c r="N495" s="73" t="s">
        <v>533</v>
      </c>
      <c r="O495" s="73">
        <v>40560.843854166669</v>
      </c>
    </row>
    <row r="496" spans="1:15" x14ac:dyDescent="0.25">
      <c r="A496" s="71" t="s">
        <v>491</v>
      </c>
      <c r="B496" s="71" t="s">
        <v>496</v>
      </c>
      <c r="C496" s="55"/>
      <c r="D496" s="56"/>
      <c r="E496" s="68"/>
      <c r="F496" s="57"/>
      <c r="G496" s="55"/>
      <c r="H496" s="59"/>
      <c r="I496" s="64"/>
      <c r="J496" s="64"/>
      <c r="K496" s="58"/>
      <c r="L496" s="58"/>
      <c r="M496" s="65"/>
      <c r="N496" s="73" t="s">
        <v>533</v>
      </c>
      <c r="O496" s="73">
        <v>40560.657824074071</v>
      </c>
    </row>
    <row r="497" spans="1:15" x14ac:dyDescent="0.25">
      <c r="A497" s="71" t="s">
        <v>490</v>
      </c>
      <c r="B497" s="71" t="s">
        <v>496</v>
      </c>
      <c r="C497" s="55"/>
      <c r="D497" s="56"/>
      <c r="E497" s="68"/>
      <c r="F497" s="57"/>
      <c r="G497" s="55"/>
      <c r="H497" s="59"/>
      <c r="I497" s="64"/>
      <c r="J497" s="64"/>
      <c r="K497" s="58"/>
      <c r="L497" s="58"/>
      <c r="M497" s="65"/>
      <c r="N497" s="73" t="s">
        <v>533</v>
      </c>
      <c r="O497" s="73">
        <v>40560.843854166669</v>
      </c>
    </row>
    <row r="498" spans="1:15" x14ac:dyDescent="0.25">
      <c r="A498" s="71" t="s">
        <v>492</v>
      </c>
      <c r="B498" s="71" t="s">
        <v>531</v>
      </c>
      <c r="C498" s="55"/>
      <c r="D498" s="56"/>
      <c r="E498" s="68"/>
      <c r="F498" s="57"/>
      <c r="G498" s="55"/>
      <c r="H498" s="59"/>
      <c r="I498" s="64"/>
      <c r="J498" s="64"/>
      <c r="K498" s="58"/>
      <c r="L498" s="58"/>
      <c r="M498" s="65"/>
      <c r="N498" s="73" t="s">
        <v>533</v>
      </c>
      <c r="O498" s="73">
        <v>40560.843958333331</v>
      </c>
    </row>
    <row r="499" spans="1:15" x14ac:dyDescent="0.25">
      <c r="A499" s="71" t="s">
        <v>493</v>
      </c>
      <c r="B499" s="71" t="s">
        <v>491</v>
      </c>
      <c r="C499" s="55"/>
      <c r="D499" s="56"/>
      <c r="E499" s="68"/>
      <c r="F499" s="57"/>
      <c r="G499" s="55"/>
      <c r="H499" s="59"/>
      <c r="I499" s="64"/>
      <c r="J499" s="64"/>
      <c r="K499" s="58"/>
      <c r="L499" s="58"/>
      <c r="M499" s="65"/>
      <c r="N499" s="73" t="s">
        <v>533</v>
      </c>
      <c r="O499" s="73">
        <v>40560.843969907408</v>
      </c>
    </row>
    <row r="500" spans="1:15" x14ac:dyDescent="0.25">
      <c r="A500" s="71" t="s">
        <v>494</v>
      </c>
      <c r="B500" s="71" t="s">
        <v>493</v>
      </c>
      <c r="C500" s="55"/>
      <c r="D500" s="56"/>
      <c r="E500" s="68"/>
      <c r="F500" s="57"/>
      <c r="G500" s="55"/>
      <c r="H500" s="59"/>
      <c r="I500" s="64"/>
      <c r="J500" s="64"/>
      <c r="K500" s="58"/>
      <c r="L500" s="58"/>
      <c r="M500" s="65"/>
      <c r="N500" s="73" t="s">
        <v>533</v>
      </c>
      <c r="O500" s="73">
        <v>40560.837812500002</v>
      </c>
    </row>
    <row r="501" spans="1:15" x14ac:dyDescent="0.25">
      <c r="A501" s="71" t="s">
        <v>493</v>
      </c>
      <c r="B501" s="71" t="s">
        <v>494</v>
      </c>
      <c r="C501" s="55"/>
      <c r="D501" s="56"/>
      <c r="E501" s="68"/>
      <c r="F501" s="57"/>
      <c r="G501" s="55"/>
      <c r="H501" s="59"/>
      <c r="I501" s="64"/>
      <c r="J501" s="64"/>
      <c r="K501" s="58"/>
      <c r="L501" s="58"/>
      <c r="M501" s="65"/>
      <c r="N501" s="73" t="s">
        <v>533</v>
      </c>
      <c r="O501" s="73">
        <v>40560.843969907408</v>
      </c>
    </row>
    <row r="502" spans="1:15" x14ac:dyDescent="0.25">
      <c r="A502" s="71" t="s">
        <v>495</v>
      </c>
      <c r="B502" s="71" t="s">
        <v>327</v>
      </c>
      <c r="C502" s="55"/>
      <c r="D502" s="56"/>
      <c r="E502" s="68"/>
      <c r="F502" s="57"/>
      <c r="G502" s="55"/>
      <c r="H502" s="59"/>
      <c r="I502" s="64"/>
      <c r="J502" s="64"/>
      <c r="K502" s="58"/>
      <c r="L502" s="58"/>
      <c r="M502" s="65"/>
      <c r="N502" s="73" t="s">
        <v>533</v>
      </c>
      <c r="O502" s="73">
        <v>40560.844699074078</v>
      </c>
    </row>
  </sheetData>
  <dataConsolidate/>
  <dataValidations count="13">
    <dataValidation allowBlank="1" showInputMessage="1" promptTitle="Edge Color" prompt="To select an optional edge color, right-click and select Select Color on the right-click menu." sqref="C3:C502"/>
    <dataValidation allowBlank="1" showInputMessage="1" errorTitle="Invalid Edge Width" error="The optional edge width must be a whole number between 1 and 10." promptTitle="Edge Width" prompt="Enter an optional edge width between 1 and 10." sqref="D3:D502"/>
    <dataValidation allowBlank="1" showInputMessage="1" errorTitle="Invalid Edge Opacity" error="The optional edge opacity must be a whole number between 0 and 10." promptTitle="Edge Opacity" prompt="Enter an optional edge opacity between 0 (transparent) and 100 (opaque)." sqref="F3:F502"/>
    <dataValidation type="list" allowBlank="1" showInputMessage="1" showErrorMessage="1" errorTitle="Invalid Edge Visibility" error="You have entered an unrecognized edge visibility.  Try selecting from the drop-down list instead." promptTitle="Edge Visibility" prompt="Select an optional edge visibility.  Edges are shown by default." sqref="G3:G502">
      <formula1>ValidEdgeVisibilities</formula1>
    </dataValidation>
    <dataValidation allowBlank="1" showInputMessage="1" showErrorMessage="1" promptTitle="Vertex 1 Name" prompt="Enter the name of the edge's first vertex." sqref="A3:A502"/>
    <dataValidation allowBlank="1" showInputMessage="1" showErrorMessage="1" promptTitle="Vertex 2 Name" prompt="Enter the name of the edge's second vertex." sqref="B3:B502"/>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I3:I502"/>
    <dataValidation allowBlank="1" showErrorMessage="1" sqref="M2:M502"/>
    <dataValidation allowBlank="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J3:J502"/>
    <dataValidation allowBlank="1" showInputMessage="1" showErrorMessage="1" errorTitle="Invalid Edge Visibility" error="You have entered an unrecognized edge visibility.  Try selecting from the drop-down list instead." promptTitle="Edge Label" prompt="Enter an optional edge label." sqref="H3:H502"/>
    <dataValidation type="list" allowBlank="1" showInputMessage="1" showErrorMessage="1" errorTitle="Invalid Edge Style" error="You have entered an unrecognized edge style.  Try selecting from the drop-down list instead." promptTitle="Edge Style" prompt="Select an optional edge style.  Edges are Solid by default." sqref="E3:E502">
      <formula1>ValidEdgeStyles</formula1>
    </dataValidation>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Text Color" prompt="To select an optional label text color, right-click and select Select Color on the right-click menu." sqref="K3:K502"/>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Font Size" prompt="Enter an optional label font size between 8 and 72." sqref="L3:L502"/>
  </dataValidations>
  <pageMargins left="0.7" right="0.7" top="0.75" bottom="0.75" header="0.3" footer="0.3"/>
  <pageSetup orientation="portrait" horizontalDpi="0" verticalDpi="0"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P436"/>
  <sheetViews>
    <sheetView workbookViewId="0">
      <pane xSplit="1" ySplit="2" topLeftCell="B3" activePane="bottomRight" state="frozen"/>
      <selection pane="topRight" activeCell="B1" sqref="B1"/>
      <selection pane="bottomLeft" activeCell="A3" sqref="A3"/>
      <selection pane="bottomRight" activeCell="A3" sqref="A3"/>
    </sheetView>
  </sheetViews>
  <sheetFormatPr defaultRowHeight="15" x14ac:dyDescent="0.25"/>
  <cols>
    <col min="1" max="1" width="9.140625" style="1"/>
    <col min="2" max="2" width="9.5703125" style="3" hidden="1" customWidth="1"/>
    <col min="3" max="3" width="9.28515625" style="3" hidden="1" customWidth="1"/>
    <col min="4" max="4" width="9.5703125" style="6" hidden="1" customWidth="1"/>
    <col min="5" max="5" width="14.28515625" style="2" hidden="1" customWidth="1"/>
    <col min="6" max="7" width="14.28515625" style="3" hidden="1" customWidth="1"/>
    <col min="8" max="8" width="11.85546875" style="3" hidden="1" customWidth="1"/>
    <col min="9" max="9" width="14.42578125" style="3" hidden="1" customWidth="1"/>
    <col min="10" max="10" width="7.85546875" style="3" customWidth="1"/>
    <col min="11" max="11" width="8.5703125" customWidth="1"/>
    <col min="12" max="12" width="6.7109375" bestFit="1" customWidth="1"/>
    <col min="13" max="13" width="9.85546875" customWidth="1"/>
    <col min="14" max="14" width="7.7109375" customWidth="1"/>
    <col min="15" max="15" width="11" customWidth="1"/>
    <col min="16" max="16" width="8.5703125" customWidth="1"/>
    <col min="17" max="17" width="9.7109375" customWidth="1"/>
    <col min="18" max="18" width="10.5703125" customWidth="1"/>
    <col min="19" max="19" width="9.140625" customWidth="1"/>
    <col min="20" max="20" width="9.140625" hidden="1" customWidth="1"/>
    <col min="21" max="22" width="4.28515625" hidden="1" customWidth="1"/>
    <col min="23" max="23" width="10.28515625" hidden="1" customWidth="1"/>
    <col min="24" max="24" width="6.42578125" hidden="1" customWidth="1"/>
    <col min="25" max="25" width="8.28515625" hidden="1" customWidth="1"/>
    <col min="26" max="26" width="5" hidden="1" customWidth="1"/>
    <col min="27" max="27" width="16" hidden="1" customWidth="1"/>
    <col min="28" max="28" width="16" bestFit="1" customWidth="1"/>
    <col min="29" max="29" width="10.42578125" bestFit="1" customWidth="1"/>
    <col min="30" max="30" width="11.140625" bestFit="1" customWidth="1"/>
    <col min="31" max="31" width="9.7109375" bestFit="1" customWidth="1"/>
    <col min="32" max="32" width="11.42578125" bestFit="1" customWidth="1"/>
    <col min="33" max="33" width="11.140625" bestFit="1" customWidth="1"/>
    <col min="34" max="34" width="7.7109375" bestFit="1" customWidth="1"/>
    <col min="35" max="35" width="18.140625" bestFit="1" customWidth="1"/>
    <col min="36" max="36" width="16.140625" bestFit="1" customWidth="1"/>
    <col min="37" max="38" width="15.7109375" bestFit="1" customWidth="1"/>
    <col min="39" max="39" width="8.85546875" bestFit="1" customWidth="1"/>
    <col min="40" max="40" width="12.7109375" bestFit="1" customWidth="1"/>
  </cols>
  <sheetData>
    <row r="1" spans="1:42" x14ac:dyDescent="0.25">
      <c r="B1" s="25" t="s">
        <v>51</v>
      </c>
      <c r="C1" s="22"/>
      <c r="D1" s="23"/>
      <c r="E1" s="24"/>
      <c r="F1" s="22"/>
      <c r="G1" s="22"/>
      <c r="H1" s="22"/>
      <c r="I1" s="22"/>
      <c r="J1" s="26" t="s">
        <v>48</v>
      </c>
      <c r="K1" s="19"/>
      <c r="L1" s="19"/>
      <c r="M1" s="19"/>
      <c r="N1" s="19"/>
      <c r="O1" s="19"/>
      <c r="P1" s="28" t="s">
        <v>52</v>
      </c>
      <c r="Q1" s="27"/>
      <c r="R1" s="27"/>
      <c r="S1" s="27"/>
      <c r="T1" s="30" t="s">
        <v>53</v>
      </c>
      <c r="U1" s="29"/>
      <c r="V1" s="29"/>
      <c r="W1" s="29"/>
      <c r="X1" s="29"/>
      <c r="Y1" s="29"/>
      <c r="Z1" s="31" t="s">
        <v>49</v>
      </c>
      <c r="AA1" s="21"/>
      <c r="AB1" s="32" t="s">
        <v>50</v>
      </c>
    </row>
    <row r="2" spans="1:42" ht="30" customHeight="1" x14ac:dyDescent="0.25">
      <c r="A2" s="11" t="s">
        <v>5</v>
      </c>
      <c r="B2" s="14" t="s">
        <v>33</v>
      </c>
      <c r="C2" s="14" t="s">
        <v>34</v>
      </c>
      <c r="D2" s="14" t="s">
        <v>35</v>
      </c>
      <c r="E2" s="14" t="s">
        <v>36</v>
      </c>
      <c r="F2" s="14" t="s">
        <v>37</v>
      </c>
      <c r="G2" s="14" t="s">
        <v>38</v>
      </c>
      <c r="H2" s="14" t="s">
        <v>149</v>
      </c>
      <c r="I2" s="14" t="s">
        <v>39</v>
      </c>
      <c r="J2" s="8" t="s">
        <v>2</v>
      </c>
      <c r="K2" s="8" t="s">
        <v>8</v>
      </c>
      <c r="L2" s="9" t="s">
        <v>54</v>
      </c>
      <c r="M2" s="10" t="s">
        <v>4</v>
      </c>
      <c r="N2" s="8" t="s">
        <v>57</v>
      </c>
      <c r="O2" s="8" t="s">
        <v>11</v>
      </c>
      <c r="P2" s="8" t="s">
        <v>55</v>
      </c>
      <c r="Q2" s="8" t="s">
        <v>56</v>
      </c>
      <c r="R2" s="8" t="s">
        <v>86</v>
      </c>
      <c r="S2" s="8" t="s">
        <v>10</v>
      </c>
      <c r="T2" s="8" t="s">
        <v>28</v>
      </c>
      <c r="U2" s="8" t="s">
        <v>15</v>
      </c>
      <c r="V2" s="8" t="s">
        <v>16</v>
      </c>
      <c r="W2" s="8" t="s">
        <v>13</v>
      </c>
      <c r="X2" s="8" t="s">
        <v>29</v>
      </c>
      <c r="Y2" s="8" t="s">
        <v>30</v>
      </c>
      <c r="Z2" s="11" t="s">
        <v>12</v>
      </c>
      <c r="AA2" s="11" t="s">
        <v>45</v>
      </c>
      <c r="AB2" s="8" t="s">
        <v>27</v>
      </c>
      <c r="AC2" t="s">
        <v>620</v>
      </c>
      <c r="AD2" t="s">
        <v>621</v>
      </c>
      <c r="AE2" t="s">
        <v>622</v>
      </c>
      <c r="AF2" t="s">
        <v>623</v>
      </c>
      <c r="AG2" t="s">
        <v>624</v>
      </c>
      <c r="AH2" t="s">
        <v>625</v>
      </c>
      <c r="AI2" t="s">
        <v>626</v>
      </c>
      <c r="AJ2" t="s">
        <v>627</v>
      </c>
      <c r="AK2" t="s">
        <v>628</v>
      </c>
      <c r="AL2" t="s">
        <v>629</v>
      </c>
      <c r="AM2" t="s">
        <v>630</v>
      </c>
      <c r="AN2" t="s">
        <v>631</v>
      </c>
      <c r="AO2" s="3"/>
      <c r="AP2" s="3"/>
    </row>
    <row r="3" spans="1:42" ht="15" customHeight="1" x14ac:dyDescent="0.25">
      <c r="A3" s="51" t="s">
        <v>184</v>
      </c>
      <c r="B3" s="52"/>
      <c r="C3" s="52"/>
      <c r="D3" s="52"/>
      <c r="E3" s="52"/>
      <c r="F3" s="53"/>
      <c r="G3" s="53"/>
      <c r="H3" s="54"/>
      <c r="I3" s="53"/>
      <c r="J3" s="55"/>
      <c r="K3" s="55"/>
      <c r="L3" s="56"/>
      <c r="M3" s="57"/>
      <c r="N3" s="97" t="s">
        <v>1072</v>
      </c>
      <c r="O3" s="55"/>
      <c r="P3" s="59"/>
      <c r="Q3" s="58"/>
      <c r="R3" s="58"/>
      <c r="S3" s="59"/>
      <c r="T3" s="61"/>
      <c r="U3" s="62"/>
      <c r="V3" s="62"/>
      <c r="W3" s="60"/>
      <c r="X3" s="63"/>
      <c r="Y3" s="63"/>
      <c r="Z3" s="64"/>
      <c r="AA3" s="64"/>
      <c r="AB3" s="65"/>
      <c r="AC3" s="72">
        <v>246</v>
      </c>
      <c r="AD3" s="72">
        <v>672</v>
      </c>
      <c r="AE3" s="72">
        <v>3209</v>
      </c>
      <c r="AF3" s="72">
        <v>5</v>
      </c>
      <c r="AG3" s="72" t="s">
        <v>632</v>
      </c>
      <c r="AH3" s="72" t="s">
        <v>1032</v>
      </c>
      <c r="AI3" s="72">
        <v>0</v>
      </c>
      <c r="AJ3" s="72">
        <v>39562.145057870373</v>
      </c>
      <c r="AK3" s="72" t="s">
        <v>1506</v>
      </c>
      <c r="AL3" s="72" t="s">
        <v>1507</v>
      </c>
      <c r="AM3" s="72" t="s">
        <v>1941</v>
      </c>
      <c r="AN3" s="72">
        <v>40559.811967592592</v>
      </c>
      <c r="AO3" s="3"/>
      <c r="AP3" s="3"/>
    </row>
    <row r="4" spans="1:42" x14ac:dyDescent="0.25">
      <c r="A4" s="15" t="s">
        <v>482</v>
      </c>
      <c r="B4" s="52"/>
      <c r="C4" s="52"/>
      <c r="D4" s="52"/>
      <c r="E4" s="52"/>
      <c r="F4" s="53"/>
      <c r="G4" s="53"/>
      <c r="H4" s="54"/>
      <c r="I4" s="53"/>
      <c r="J4" s="16"/>
      <c r="K4" s="16"/>
      <c r="L4" s="74"/>
      <c r="M4" s="69"/>
      <c r="N4" s="97" t="s">
        <v>1073</v>
      </c>
      <c r="O4" s="16"/>
      <c r="P4" s="17"/>
      <c r="Q4" s="75"/>
      <c r="R4" s="75"/>
      <c r="S4" s="17"/>
      <c r="T4" s="77"/>
      <c r="U4" s="78"/>
      <c r="V4" s="78"/>
      <c r="W4" s="76"/>
      <c r="X4" s="79"/>
      <c r="Y4" s="79"/>
      <c r="Z4" s="70"/>
      <c r="AA4" s="70"/>
      <c r="AB4" s="80"/>
      <c r="AC4" s="72">
        <v>5561</v>
      </c>
      <c r="AD4" s="72">
        <v>6084</v>
      </c>
      <c r="AE4" s="72">
        <v>33954</v>
      </c>
      <c r="AF4" s="72">
        <v>0</v>
      </c>
      <c r="AG4" s="72" t="s">
        <v>633</v>
      </c>
      <c r="AH4" s="72" t="s">
        <v>1033</v>
      </c>
      <c r="AI4" s="72">
        <v>-18000</v>
      </c>
      <c r="AJ4" s="72">
        <v>39775.109664351854</v>
      </c>
      <c r="AK4" s="72" t="s">
        <v>1506</v>
      </c>
      <c r="AL4" s="72" t="s">
        <v>1508</v>
      </c>
      <c r="AM4" s="72" t="s">
        <v>1942</v>
      </c>
      <c r="AN4" s="72">
        <v>40560.84134259259</v>
      </c>
    </row>
    <row r="5" spans="1:42" x14ac:dyDescent="0.25">
      <c r="A5" s="15" t="s">
        <v>481</v>
      </c>
      <c r="B5" s="52"/>
      <c r="C5" s="52"/>
      <c r="D5" s="52"/>
      <c r="E5" s="52"/>
      <c r="F5" s="53"/>
      <c r="G5" s="53"/>
      <c r="H5" s="54"/>
      <c r="I5" s="53"/>
      <c r="J5" s="16"/>
      <c r="K5" s="16"/>
      <c r="L5" s="74"/>
      <c r="M5" s="69"/>
      <c r="N5" s="97" t="s">
        <v>1074</v>
      </c>
      <c r="O5" s="16"/>
      <c r="P5" s="17"/>
      <c r="Q5" s="75"/>
      <c r="R5" s="75"/>
      <c r="S5" s="17"/>
      <c r="T5" s="77"/>
      <c r="U5" s="78"/>
      <c r="V5" s="78"/>
      <c r="W5" s="76"/>
      <c r="X5" s="79"/>
      <c r="Y5" s="79"/>
      <c r="Z5" s="70"/>
      <c r="AA5" s="70"/>
      <c r="AB5" s="80"/>
      <c r="AC5" s="72">
        <v>687</v>
      </c>
      <c r="AD5" s="72">
        <v>1202</v>
      </c>
      <c r="AE5" s="72">
        <v>8788</v>
      </c>
      <c r="AF5" s="72">
        <v>3</v>
      </c>
      <c r="AG5" s="72" t="s">
        <v>634</v>
      </c>
      <c r="AH5" s="72" t="s">
        <v>1032</v>
      </c>
      <c r="AI5" s="72">
        <v>0</v>
      </c>
      <c r="AJ5" s="72">
        <v>39653.196817129632</v>
      </c>
      <c r="AK5" s="72" t="s">
        <v>1506</v>
      </c>
      <c r="AL5" s="72" t="s">
        <v>1509</v>
      </c>
      <c r="AM5" s="72" t="s">
        <v>1943</v>
      </c>
      <c r="AN5" s="72">
        <v>40560.841215277775</v>
      </c>
    </row>
    <row r="6" spans="1:42" x14ac:dyDescent="0.25">
      <c r="A6" s="15" t="s">
        <v>185</v>
      </c>
      <c r="B6" s="52"/>
      <c r="C6" s="52"/>
      <c r="D6" s="52"/>
      <c r="E6" s="52"/>
      <c r="F6" s="53"/>
      <c r="G6" s="53"/>
      <c r="H6" s="54"/>
      <c r="I6" s="53"/>
      <c r="J6" s="16"/>
      <c r="K6" s="16"/>
      <c r="L6" s="74"/>
      <c r="M6" s="69"/>
      <c r="N6" s="97" t="s">
        <v>1075</v>
      </c>
      <c r="O6" s="16"/>
      <c r="P6" s="17"/>
      <c r="Q6" s="75"/>
      <c r="R6" s="75"/>
      <c r="S6" s="17"/>
      <c r="T6" s="77"/>
      <c r="U6" s="78"/>
      <c r="V6" s="78"/>
      <c r="W6" s="76"/>
      <c r="X6" s="79"/>
      <c r="Y6" s="79"/>
      <c r="Z6" s="70"/>
      <c r="AA6" s="70"/>
      <c r="AB6" s="80"/>
      <c r="AC6" s="72">
        <v>84</v>
      </c>
      <c r="AD6" s="72">
        <v>188</v>
      </c>
      <c r="AE6" s="72">
        <v>300</v>
      </c>
      <c r="AF6" s="72">
        <v>0</v>
      </c>
      <c r="AG6" s="72"/>
      <c r="AH6" s="72" t="s">
        <v>1033</v>
      </c>
      <c r="AI6" s="72">
        <v>-18000</v>
      </c>
      <c r="AJ6" s="72">
        <v>40191.220879629633</v>
      </c>
      <c r="AK6" s="72" t="s">
        <v>1506</v>
      </c>
      <c r="AL6" s="72" t="s">
        <v>1510</v>
      </c>
      <c r="AM6" s="72" t="s">
        <v>1944</v>
      </c>
      <c r="AN6" s="72">
        <v>40559.8121875</v>
      </c>
    </row>
    <row r="7" spans="1:42" x14ac:dyDescent="0.25">
      <c r="A7" s="15" t="s">
        <v>496</v>
      </c>
      <c r="B7" s="52"/>
      <c r="C7" s="52"/>
      <c r="D7" s="52"/>
      <c r="E7" s="52"/>
      <c r="F7" s="53"/>
      <c r="G7" s="53"/>
      <c r="H7" s="54"/>
      <c r="I7" s="53"/>
      <c r="J7" s="16"/>
      <c r="K7" s="16"/>
      <c r="L7" s="74"/>
      <c r="M7" s="69"/>
      <c r="N7" s="97" t="s">
        <v>1076</v>
      </c>
      <c r="O7" s="16"/>
      <c r="P7" s="17"/>
      <c r="Q7" s="75"/>
      <c r="R7" s="75"/>
      <c r="S7" s="17"/>
      <c r="T7" s="77"/>
      <c r="U7" s="78"/>
      <c r="V7" s="78"/>
      <c r="W7" s="76"/>
      <c r="X7" s="79"/>
      <c r="Y7" s="79"/>
      <c r="Z7" s="70"/>
      <c r="AA7" s="70"/>
      <c r="AB7" s="80"/>
      <c r="AC7" s="72">
        <v>623</v>
      </c>
      <c r="AD7" s="72">
        <v>5389</v>
      </c>
      <c r="AE7" s="72">
        <v>16957</v>
      </c>
      <c r="AF7" s="72">
        <v>6</v>
      </c>
      <c r="AG7" s="72" t="s">
        <v>635</v>
      </c>
      <c r="AH7" s="72" t="s">
        <v>1032</v>
      </c>
      <c r="AI7" s="72">
        <v>0</v>
      </c>
      <c r="AJ7" s="72">
        <v>39843.566377314812</v>
      </c>
      <c r="AK7" s="72" t="s">
        <v>1506</v>
      </c>
      <c r="AL7" s="72" t="s">
        <v>1511</v>
      </c>
      <c r="AM7" s="72" t="s">
        <v>1945</v>
      </c>
      <c r="AN7" s="72">
        <v>40560.809502314813</v>
      </c>
    </row>
    <row r="8" spans="1:42" x14ac:dyDescent="0.25">
      <c r="A8" s="15" t="s">
        <v>186</v>
      </c>
      <c r="B8" s="52"/>
      <c r="C8" s="52"/>
      <c r="D8" s="52"/>
      <c r="E8" s="52"/>
      <c r="F8" s="53"/>
      <c r="G8" s="53"/>
      <c r="H8" s="54"/>
      <c r="I8" s="53"/>
      <c r="J8" s="16"/>
      <c r="K8" s="16"/>
      <c r="L8" s="74"/>
      <c r="M8" s="69"/>
      <c r="N8" s="97" t="s">
        <v>1077</v>
      </c>
      <c r="O8" s="16"/>
      <c r="P8" s="17"/>
      <c r="Q8" s="75"/>
      <c r="R8" s="75"/>
      <c r="S8" s="17"/>
      <c r="T8" s="77"/>
      <c r="U8" s="78"/>
      <c r="V8" s="78"/>
      <c r="W8" s="76"/>
      <c r="X8" s="79"/>
      <c r="Y8" s="79"/>
      <c r="Z8" s="70"/>
      <c r="AA8" s="70"/>
      <c r="AB8" s="80"/>
      <c r="AC8" s="72">
        <v>308</v>
      </c>
      <c r="AD8" s="72">
        <v>246</v>
      </c>
      <c r="AE8" s="72">
        <v>1384</v>
      </c>
      <c r="AF8" s="72">
        <v>1</v>
      </c>
      <c r="AG8" s="72" t="s">
        <v>636</v>
      </c>
      <c r="AH8" s="72" t="s">
        <v>1034</v>
      </c>
      <c r="AI8" s="72">
        <v>-28800</v>
      </c>
      <c r="AJ8" s="72">
        <v>40335.164907407408</v>
      </c>
      <c r="AK8" s="72" t="s">
        <v>1506</v>
      </c>
      <c r="AL8" s="72" t="s">
        <v>1512</v>
      </c>
      <c r="AM8" s="72" t="s">
        <v>1946</v>
      </c>
      <c r="AN8" s="72">
        <v>40559.812905092593</v>
      </c>
    </row>
    <row r="9" spans="1:42" x14ac:dyDescent="0.25">
      <c r="A9" s="15" t="s">
        <v>497</v>
      </c>
      <c r="B9" s="52"/>
      <c r="C9" s="52"/>
      <c r="D9" s="52"/>
      <c r="E9" s="52"/>
      <c r="F9" s="53"/>
      <c r="G9" s="53"/>
      <c r="H9" s="54"/>
      <c r="I9" s="53"/>
      <c r="J9" s="16"/>
      <c r="K9" s="16"/>
      <c r="L9" s="74"/>
      <c r="M9" s="69"/>
      <c r="N9" s="97" t="s">
        <v>1078</v>
      </c>
      <c r="O9" s="16"/>
      <c r="P9" s="17"/>
      <c r="Q9" s="75"/>
      <c r="R9" s="75"/>
      <c r="S9" s="17"/>
      <c r="T9" s="77"/>
      <c r="U9" s="78"/>
      <c r="V9" s="78"/>
      <c r="W9" s="76"/>
      <c r="X9" s="79"/>
      <c r="Y9" s="79"/>
      <c r="Z9" s="70"/>
      <c r="AA9" s="70"/>
      <c r="AB9" s="80"/>
      <c r="AC9" s="72">
        <v>850</v>
      </c>
      <c r="AD9" s="72">
        <v>2210</v>
      </c>
      <c r="AE9" s="72">
        <v>7788</v>
      </c>
      <c r="AF9" s="72">
        <v>3</v>
      </c>
      <c r="AG9" s="72" t="s">
        <v>637</v>
      </c>
      <c r="AH9" s="72" t="s">
        <v>1033</v>
      </c>
      <c r="AI9" s="72">
        <v>-18000</v>
      </c>
      <c r="AJ9" s="72">
        <v>39769.845497685186</v>
      </c>
      <c r="AK9" s="72" t="s">
        <v>1506</v>
      </c>
      <c r="AL9" s="72" t="s">
        <v>1513</v>
      </c>
      <c r="AM9" s="72" t="s">
        <v>1947</v>
      </c>
      <c r="AN9" s="72">
        <v>40560.652071759258</v>
      </c>
    </row>
    <row r="10" spans="1:42" x14ac:dyDescent="0.25">
      <c r="A10" s="15" t="s">
        <v>492</v>
      </c>
      <c r="B10" s="52"/>
      <c r="C10" s="52"/>
      <c r="D10" s="52"/>
      <c r="E10" s="52"/>
      <c r="F10" s="53"/>
      <c r="G10" s="53"/>
      <c r="H10" s="54"/>
      <c r="I10" s="53"/>
      <c r="J10" s="16"/>
      <c r="K10" s="16"/>
      <c r="L10" s="74"/>
      <c r="M10" s="69"/>
      <c r="N10" s="97" t="s">
        <v>1079</v>
      </c>
      <c r="O10" s="16"/>
      <c r="P10" s="17"/>
      <c r="Q10" s="75"/>
      <c r="R10" s="75"/>
      <c r="S10" s="17"/>
      <c r="T10" s="77"/>
      <c r="U10" s="78"/>
      <c r="V10" s="78"/>
      <c r="W10" s="76"/>
      <c r="X10" s="79"/>
      <c r="Y10" s="79"/>
      <c r="Z10" s="70"/>
      <c r="AA10" s="70"/>
      <c r="AB10" s="80"/>
      <c r="AC10" s="72">
        <v>864</v>
      </c>
      <c r="AD10" s="72">
        <v>1572</v>
      </c>
      <c r="AE10" s="72">
        <v>1221</v>
      </c>
      <c r="AF10" s="72">
        <v>4</v>
      </c>
      <c r="AG10" s="72" t="s">
        <v>638</v>
      </c>
      <c r="AH10" s="72" t="s">
        <v>1035</v>
      </c>
      <c r="AI10" s="72">
        <v>-21600</v>
      </c>
      <c r="AJ10" s="72">
        <v>39762.825914351852</v>
      </c>
      <c r="AK10" s="72" t="s">
        <v>1506</v>
      </c>
      <c r="AL10" s="72" t="s">
        <v>1514</v>
      </c>
      <c r="AM10" s="72" t="s">
        <v>1948</v>
      </c>
      <c r="AN10" s="72">
        <v>40560.843958333331</v>
      </c>
    </row>
    <row r="11" spans="1:42" x14ac:dyDescent="0.25">
      <c r="A11" s="15" t="s">
        <v>187</v>
      </c>
      <c r="B11" s="52"/>
      <c r="C11" s="52"/>
      <c r="D11" s="52"/>
      <c r="E11" s="52"/>
      <c r="F11" s="53"/>
      <c r="G11" s="53"/>
      <c r="H11" s="54"/>
      <c r="I11" s="53"/>
      <c r="J11" s="16"/>
      <c r="K11" s="16"/>
      <c r="L11" s="74"/>
      <c r="M11" s="69"/>
      <c r="N11" s="97" t="s">
        <v>1080</v>
      </c>
      <c r="O11" s="16"/>
      <c r="P11" s="17"/>
      <c r="Q11" s="75"/>
      <c r="R11" s="75"/>
      <c r="S11" s="17"/>
      <c r="T11" s="77"/>
      <c r="U11" s="78"/>
      <c r="V11" s="78"/>
      <c r="W11" s="76"/>
      <c r="X11" s="79"/>
      <c r="Y11" s="79"/>
      <c r="Z11" s="70"/>
      <c r="AA11" s="70"/>
      <c r="AB11" s="80"/>
      <c r="AC11" s="72">
        <v>0</v>
      </c>
      <c r="AD11" s="72">
        <v>2</v>
      </c>
      <c r="AE11" s="72">
        <v>337</v>
      </c>
      <c r="AF11" s="72">
        <v>0</v>
      </c>
      <c r="AG11" s="72"/>
      <c r="AH11" s="72"/>
      <c r="AI11" s="72"/>
      <c r="AJ11" s="72">
        <v>40556.723020833335</v>
      </c>
      <c r="AK11" s="72" t="s">
        <v>1506</v>
      </c>
      <c r="AL11" s="72" t="s">
        <v>1515</v>
      </c>
      <c r="AM11" s="72" t="s">
        <v>1949</v>
      </c>
      <c r="AN11" s="72">
        <v>40559.813125000001</v>
      </c>
    </row>
    <row r="12" spans="1:42" x14ac:dyDescent="0.25">
      <c r="A12" s="15" t="s">
        <v>374</v>
      </c>
      <c r="B12" s="52"/>
      <c r="C12" s="52"/>
      <c r="D12" s="52"/>
      <c r="E12" s="52"/>
      <c r="F12" s="53"/>
      <c r="G12" s="53"/>
      <c r="H12" s="54"/>
      <c r="I12" s="53"/>
      <c r="J12" s="16"/>
      <c r="K12" s="16"/>
      <c r="L12" s="74"/>
      <c r="M12" s="69"/>
      <c r="N12" s="97" t="s">
        <v>1081</v>
      </c>
      <c r="O12" s="16"/>
      <c r="P12" s="17"/>
      <c r="Q12" s="75"/>
      <c r="R12" s="75"/>
      <c r="S12" s="17"/>
      <c r="T12" s="77"/>
      <c r="U12" s="78"/>
      <c r="V12" s="78"/>
      <c r="W12" s="76"/>
      <c r="X12" s="79"/>
      <c r="Y12" s="79"/>
      <c r="Z12" s="70"/>
      <c r="AA12" s="70"/>
      <c r="AB12" s="80"/>
      <c r="AC12" s="72">
        <v>586</v>
      </c>
      <c r="AD12" s="72">
        <v>1251</v>
      </c>
      <c r="AE12" s="72">
        <v>1419</v>
      </c>
      <c r="AF12" s="72">
        <v>1</v>
      </c>
      <c r="AG12" s="72" t="s">
        <v>639</v>
      </c>
      <c r="AH12" s="72" t="s">
        <v>1036</v>
      </c>
      <c r="AI12" s="72">
        <v>-18000</v>
      </c>
      <c r="AJ12" s="72">
        <v>40047.855543981481</v>
      </c>
      <c r="AK12" s="72" t="s">
        <v>1506</v>
      </c>
      <c r="AL12" s="72" t="s">
        <v>1516</v>
      </c>
      <c r="AM12" s="72" t="s">
        <v>1950</v>
      </c>
      <c r="AN12" s="72">
        <v>40560.618217592593</v>
      </c>
    </row>
    <row r="13" spans="1:42" x14ac:dyDescent="0.25">
      <c r="A13" s="15" t="s">
        <v>188</v>
      </c>
      <c r="B13" s="52"/>
      <c r="C13" s="52"/>
      <c r="D13" s="52"/>
      <c r="E13" s="52"/>
      <c r="F13" s="53"/>
      <c r="G13" s="53"/>
      <c r="H13" s="54"/>
      <c r="I13" s="53"/>
      <c r="J13" s="16"/>
      <c r="K13" s="16"/>
      <c r="L13" s="74"/>
      <c r="M13" s="69"/>
      <c r="N13" s="97" t="s">
        <v>1082</v>
      </c>
      <c r="O13" s="16"/>
      <c r="P13" s="17"/>
      <c r="Q13" s="75"/>
      <c r="R13" s="75"/>
      <c r="S13" s="17"/>
      <c r="T13" s="77"/>
      <c r="U13" s="78"/>
      <c r="V13" s="78"/>
      <c r="W13" s="76"/>
      <c r="X13" s="79"/>
      <c r="Y13" s="79"/>
      <c r="Z13" s="70"/>
      <c r="AA13" s="70"/>
      <c r="AB13" s="80"/>
      <c r="AC13" s="72">
        <v>150</v>
      </c>
      <c r="AD13" s="72">
        <v>138</v>
      </c>
      <c r="AE13" s="72">
        <v>482</v>
      </c>
      <c r="AF13" s="72">
        <v>2</v>
      </c>
      <c r="AG13" s="72" t="s">
        <v>640</v>
      </c>
      <c r="AH13" s="72" t="s">
        <v>1037</v>
      </c>
      <c r="AI13" s="72">
        <v>-32400</v>
      </c>
      <c r="AJ13" s="72">
        <v>39848.706736111111</v>
      </c>
      <c r="AK13" s="72" t="s">
        <v>1506</v>
      </c>
      <c r="AL13" s="72" t="s">
        <v>1517</v>
      </c>
      <c r="AM13" s="72" t="s">
        <v>1951</v>
      </c>
      <c r="AN13" s="72">
        <v>40559.813692129632</v>
      </c>
    </row>
    <row r="14" spans="1:42" x14ac:dyDescent="0.25">
      <c r="A14" s="15" t="s">
        <v>438</v>
      </c>
      <c r="B14" s="52"/>
      <c r="C14" s="52"/>
      <c r="D14" s="52"/>
      <c r="E14" s="52"/>
      <c r="F14" s="53"/>
      <c r="G14" s="53"/>
      <c r="H14" s="54"/>
      <c r="I14" s="53"/>
      <c r="J14" s="16"/>
      <c r="K14" s="16"/>
      <c r="L14" s="74"/>
      <c r="M14" s="69"/>
      <c r="N14" s="97" t="s">
        <v>1083</v>
      </c>
      <c r="O14" s="16"/>
      <c r="P14" s="17"/>
      <c r="Q14" s="75"/>
      <c r="R14" s="75"/>
      <c r="S14" s="17"/>
      <c r="T14" s="77"/>
      <c r="U14" s="78"/>
      <c r="V14" s="78"/>
      <c r="W14" s="76"/>
      <c r="X14" s="79"/>
      <c r="Y14" s="79"/>
      <c r="Z14" s="70"/>
      <c r="AA14" s="70"/>
      <c r="AB14" s="80"/>
      <c r="AC14" s="72">
        <v>391</v>
      </c>
      <c r="AD14" s="72">
        <v>786</v>
      </c>
      <c r="AE14" s="72">
        <v>2163</v>
      </c>
      <c r="AF14" s="72">
        <v>0</v>
      </c>
      <c r="AG14" s="72"/>
      <c r="AH14" s="72" t="s">
        <v>1034</v>
      </c>
      <c r="AI14" s="72">
        <v>-28800</v>
      </c>
      <c r="AJ14" s="72">
        <v>39757.039317129631</v>
      </c>
      <c r="AK14" s="72" t="s">
        <v>1506</v>
      </c>
      <c r="AL14" s="72" t="s">
        <v>1518</v>
      </c>
      <c r="AM14" s="72" t="s">
        <v>1952</v>
      </c>
      <c r="AN14" s="72">
        <v>40560.798263888886</v>
      </c>
    </row>
    <row r="15" spans="1:42" x14ac:dyDescent="0.25">
      <c r="A15" s="15" t="s">
        <v>189</v>
      </c>
      <c r="B15" s="52"/>
      <c r="C15" s="52"/>
      <c r="D15" s="52"/>
      <c r="E15" s="52"/>
      <c r="F15" s="53"/>
      <c r="G15" s="53"/>
      <c r="H15" s="54"/>
      <c r="I15" s="53"/>
      <c r="J15" s="16"/>
      <c r="K15" s="16"/>
      <c r="L15" s="74"/>
      <c r="M15" s="69"/>
      <c r="N15" s="97" t="s">
        <v>1084</v>
      </c>
      <c r="O15" s="16"/>
      <c r="P15" s="17"/>
      <c r="Q15" s="75"/>
      <c r="R15" s="75"/>
      <c r="S15" s="17"/>
      <c r="T15" s="77"/>
      <c r="U15" s="78"/>
      <c r="V15" s="78"/>
      <c r="W15" s="76"/>
      <c r="X15" s="79"/>
      <c r="Y15" s="79"/>
      <c r="Z15" s="70"/>
      <c r="AA15" s="70"/>
      <c r="AB15" s="80"/>
      <c r="AC15" s="72">
        <v>623</v>
      </c>
      <c r="AD15" s="72">
        <v>305</v>
      </c>
      <c r="AE15" s="72">
        <v>1171</v>
      </c>
      <c r="AF15" s="72">
        <v>20</v>
      </c>
      <c r="AG15" s="72" t="s">
        <v>641</v>
      </c>
      <c r="AH15" s="72" t="s">
        <v>1033</v>
      </c>
      <c r="AI15" s="72">
        <v>-18000</v>
      </c>
      <c r="AJ15" s="72">
        <v>40243.729768518519</v>
      </c>
      <c r="AK15" s="72" t="s">
        <v>1506</v>
      </c>
      <c r="AL15" s="72" t="s">
        <v>1519</v>
      </c>
      <c r="AM15" s="72" t="s">
        <v>1953</v>
      </c>
      <c r="AN15" s="72">
        <v>40559.814467592594</v>
      </c>
    </row>
    <row r="16" spans="1:42" x14ac:dyDescent="0.25">
      <c r="A16" s="15" t="s">
        <v>498</v>
      </c>
      <c r="B16" s="52"/>
      <c r="C16" s="52"/>
      <c r="D16" s="52"/>
      <c r="E16" s="52"/>
      <c r="F16" s="53"/>
      <c r="G16" s="53"/>
      <c r="H16" s="54"/>
      <c r="I16" s="53"/>
      <c r="J16" s="16"/>
      <c r="K16" s="16"/>
      <c r="L16" s="74"/>
      <c r="M16" s="69"/>
      <c r="N16" s="97" t="s">
        <v>1085</v>
      </c>
      <c r="O16" s="16"/>
      <c r="P16" s="17"/>
      <c r="Q16" s="75"/>
      <c r="R16" s="75"/>
      <c r="S16" s="17"/>
      <c r="T16" s="77"/>
      <c r="U16" s="78"/>
      <c r="V16" s="78"/>
      <c r="W16" s="76"/>
      <c r="X16" s="79"/>
      <c r="Y16" s="79"/>
      <c r="Z16" s="70"/>
      <c r="AA16" s="70"/>
      <c r="AB16" s="80"/>
      <c r="AC16" s="72">
        <v>831</v>
      </c>
      <c r="AD16" s="72">
        <v>573</v>
      </c>
      <c r="AE16" s="72">
        <v>3342</v>
      </c>
      <c r="AF16" s="72">
        <v>189</v>
      </c>
      <c r="AG16" s="72" t="s">
        <v>642</v>
      </c>
      <c r="AH16" s="72" t="s">
        <v>1038</v>
      </c>
      <c r="AI16" s="72">
        <v>-25200</v>
      </c>
      <c r="AJ16" s="72">
        <v>39748.683900462966</v>
      </c>
      <c r="AK16" s="72" t="s">
        <v>1506</v>
      </c>
      <c r="AL16" s="72" t="s">
        <v>1520</v>
      </c>
      <c r="AM16" s="72" t="s">
        <v>1954</v>
      </c>
      <c r="AN16" s="72">
        <v>40560.842060185183</v>
      </c>
    </row>
    <row r="17" spans="1:40" x14ac:dyDescent="0.25">
      <c r="A17" s="15" t="s">
        <v>190</v>
      </c>
      <c r="B17" s="52"/>
      <c r="C17" s="52"/>
      <c r="D17" s="52"/>
      <c r="E17" s="52"/>
      <c r="F17" s="53"/>
      <c r="G17" s="53"/>
      <c r="H17" s="54"/>
      <c r="I17" s="53"/>
      <c r="J17" s="16"/>
      <c r="K17" s="16"/>
      <c r="L17" s="74"/>
      <c r="M17" s="69"/>
      <c r="N17" s="97" t="s">
        <v>1086</v>
      </c>
      <c r="O17" s="16"/>
      <c r="P17" s="17"/>
      <c r="Q17" s="75"/>
      <c r="R17" s="75"/>
      <c r="S17" s="17"/>
      <c r="T17" s="77"/>
      <c r="U17" s="78"/>
      <c r="V17" s="78"/>
      <c r="W17" s="76"/>
      <c r="X17" s="79"/>
      <c r="Y17" s="79"/>
      <c r="Z17" s="70"/>
      <c r="AA17" s="70"/>
      <c r="AB17" s="80"/>
      <c r="AC17" s="72">
        <v>160</v>
      </c>
      <c r="AD17" s="72">
        <v>255</v>
      </c>
      <c r="AE17" s="72">
        <v>1382</v>
      </c>
      <c r="AF17" s="72">
        <v>3</v>
      </c>
      <c r="AG17" s="72" t="s">
        <v>643</v>
      </c>
      <c r="AH17" s="72" t="s">
        <v>1035</v>
      </c>
      <c r="AI17" s="72">
        <v>-21600</v>
      </c>
      <c r="AJ17" s="72">
        <v>39738.714467592596</v>
      </c>
      <c r="AK17" s="72" t="s">
        <v>1506</v>
      </c>
      <c r="AL17" s="72" t="s">
        <v>1521</v>
      </c>
      <c r="AM17" s="72" t="s">
        <v>1955</v>
      </c>
      <c r="AN17" s="72">
        <v>40559.815625000003</v>
      </c>
    </row>
    <row r="18" spans="1:40" x14ac:dyDescent="0.25">
      <c r="A18" s="15" t="s">
        <v>191</v>
      </c>
      <c r="B18" s="52"/>
      <c r="C18" s="52"/>
      <c r="D18" s="52"/>
      <c r="E18" s="52"/>
      <c r="F18" s="53"/>
      <c r="G18" s="53"/>
      <c r="H18" s="54"/>
      <c r="I18" s="53"/>
      <c r="J18" s="16"/>
      <c r="K18" s="16"/>
      <c r="L18" s="74"/>
      <c r="M18" s="69"/>
      <c r="N18" s="97" t="s">
        <v>1087</v>
      </c>
      <c r="O18" s="16"/>
      <c r="P18" s="17"/>
      <c r="Q18" s="75"/>
      <c r="R18" s="75"/>
      <c r="S18" s="17"/>
      <c r="T18" s="77"/>
      <c r="U18" s="78"/>
      <c r="V18" s="78"/>
      <c r="W18" s="76"/>
      <c r="X18" s="79"/>
      <c r="Y18" s="79"/>
      <c r="Z18" s="70"/>
      <c r="AA18" s="70"/>
      <c r="AB18" s="80"/>
      <c r="AC18" s="72">
        <v>84</v>
      </c>
      <c r="AD18" s="72">
        <v>363</v>
      </c>
      <c r="AE18" s="72">
        <v>96</v>
      </c>
      <c r="AF18" s="72">
        <v>1</v>
      </c>
      <c r="AG18" s="72" t="s">
        <v>644</v>
      </c>
      <c r="AH18" s="72" t="s">
        <v>1032</v>
      </c>
      <c r="AI18" s="72">
        <v>0</v>
      </c>
      <c r="AJ18" s="72">
        <v>40295.427800925929</v>
      </c>
      <c r="AK18" s="72" t="s">
        <v>1506</v>
      </c>
      <c r="AL18" s="72" t="s">
        <v>1522</v>
      </c>
      <c r="AM18" s="72" t="s">
        <v>1956</v>
      </c>
      <c r="AN18" s="72">
        <v>40559.824247685188</v>
      </c>
    </row>
    <row r="19" spans="1:40" x14ac:dyDescent="0.25">
      <c r="A19" s="15" t="s">
        <v>453</v>
      </c>
      <c r="B19" s="52"/>
      <c r="C19" s="52"/>
      <c r="D19" s="52"/>
      <c r="E19" s="52"/>
      <c r="F19" s="53"/>
      <c r="G19" s="53"/>
      <c r="H19" s="54"/>
      <c r="I19" s="53"/>
      <c r="J19" s="16"/>
      <c r="K19" s="16"/>
      <c r="L19" s="74"/>
      <c r="M19" s="69"/>
      <c r="N19" s="97" t="s">
        <v>1088</v>
      </c>
      <c r="O19" s="16"/>
      <c r="P19" s="17"/>
      <c r="Q19" s="75"/>
      <c r="R19" s="75"/>
      <c r="S19" s="17"/>
      <c r="T19" s="77"/>
      <c r="U19" s="78"/>
      <c r="V19" s="78"/>
      <c r="W19" s="76"/>
      <c r="X19" s="79"/>
      <c r="Y19" s="79"/>
      <c r="Z19" s="70"/>
      <c r="AA19" s="70"/>
      <c r="AB19" s="80"/>
      <c r="AC19" s="72">
        <v>637</v>
      </c>
      <c r="AD19" s="72">
        <v>1028</v>
      </c>
      <c r="AE19" s="72">
        <v>2816</v>
      </c>
      <c r="AF19" s="72">
        <v>1</v>
      </c>
      <c r="AG19" s="72" t="s">
        <v>645</v>
      </c>
      <c r="AH19" s="72"/>
      <c r="AI19" s="72"/>
      <c r="AJ19" s="72">
        <v>39942.046979166669</v>
      </c>
      <c r="AK19" s="72" t="s">
        <v>1506</v>
      </c>
      <c r="AL19" s="72" t="s">
        <v>1523</v>
      </c>
      <c r="AM19" s="72" t="s">
        <v>1957</v>
      </c>
      <c r="AN19" s="72">
        <v>40560.802743055552</v>
      </c>
    </row>
    <row r="20" spans="1:40" x14ac:dyDescent="0.25">
      <c r="A20" s="15" t="s">
        <v>192</v>
      </c>
      <c r="B20" s="52"/>
      <c r="C20" s="52"/>
      <c r="D20" s="52"/>
      <c r="E20" s="52"/>
      <c r="F20" s="53"/>
      <c r="G20" s="53"/>
      <c r="H20" s="54"/>
      <c r="I20" s="53"/>
      <c r="J20" s="16"/>
      <c r="K20" s="16"/>
      <c r="L20" s="74"/>
      <c r="M20" s="69"/>
      <c r="N20" s="97" t="s">
        <v>1089</v>
      </c>
      <c r="O20" s="16"/>
      <c r="P20" s="17"/>
      <c r="Q20" s="75"/>
      <c r="R20" s="75"/>
      <c r="S20" s="17"/>
      <c r="T20" s="77"/>
      <c r="U20" s="78"/>
      <c r="V20" s="78"/>
      <c r="W20" s="76"/>
      <c r="X20" s="79"/>
      <c r="Y20" s="79"/>
      <c r="Z20" s="70"/>
      <c r="AA20" s="70"/>
      <c r="AB20" s="80"/>
      <c r="AC20" s="72">
        <v>147</v>
      </c>
      <c r="AD20" s="72">
        <v>26</v>
      </c>
      <c r="AE20" s="72">
        <v>65</v>
      </c>
      <c r="AF20" s="72">
        <v>0</v>
      </c>
      <c r="AG20" s="72" t="s">
        <v>646</v>
      </c>
      <c r="AH20" s="72" t="s">
        <v>1032</v>
      </c>
      <c r="AI20" s="72">
        <v>0</v>
      </c>
      <c r="AJ20" s="72">
        <v>39861.865833333337</v>
      </c>
      <c r="AK20" s="72" t="s">
        <v>1506</v>
      </c>
      <c r="AL20" s="72" t="s">
        <v>1524</v>
      </c>
      <c r="AM20" s="72" t="s">
        <v>1958</v>
      </c>
      <c r="AN20" s="72">
        <v>40559.827013888891</v>
      </c>
    </row>
    <row r="21" spans="1:40" x14ac:dyDescent="0.25">
      <c r="A21" s="15" t="s">
        <v>490</v>
      </c>
      <c r="B21" s="52"/>
      <c r="C21" s="52"/>
      <c r="D21" s="52"/>
      <c r="E21" s="52"/>
      <c r="F21" s="53"/>
      <c r="G21" s="53"/>
      <c r="H21" s="54"/>
      <c r="I21" s="53"/>
      <c r="J21" s="16"/>
      <c r="K21" s="16"/>
      <c r="L21" s="74"/>
      <c r="M21" s="69"/>
      <c r="N21" s="97" t="s">
        <v>1090</v>
      </c>
      <c r="O21" s="16"/>
      <c r="P21" s="17"/>
      <c r="Q21" s="75"/>
      <c r="R21" s="75"/>
      <c r="S21" s="17"/>
      <c r="T21" s="77"/>
      <c r="U21" s="78"/>
      <c r="V21" s="78"/>
      <c r="W21" s="76"/>
      <c r="X21" s="79"/>
      <c r="Y21" s="79"/>
      <c r="Z21" s="70"/>
      <c r="AA21" s="70"/>
      <c r="AB21" s="80"/>
      <c r="AC21" s="72">
        <v>372</v>
      </c>
      <c r="AD21" s="72">
        <v>397</v>
      </c>
      <c r="AE21" s="72">
        <v>1618</v>
      </c>
      <c r="AF21" s="72">
        <v>3</v>
      </c>
      <c r="AG21" s="72" t="s">
        <v>647</v>
      </c>
      <c r="AH21" s="72" t="s">
        <v>1032</v>
      </c>
      <c r="AI21" s="72">
        <v>0</v>
      </c>
      <c r="AJ21" s="72">
        <v>39589.629814814813</v>
      </c>
      <c r="AK21" s="72" t="s">
        <v>1506</v>
      </c>
      <c r="AL21" s="72" t="s">
        <v>1525</v>
      </c>
      <c r="AM21" s="72" t="s">
        <v>1959</v>
      </c>
      <c r="AN21" s="72">
        <v>40560.843854166669</v>
      </c>
    </row>
    <row r="22" spans="1:40" x14ac:dyDescent="0.25">
      <c r="A22" s="15" t="s">
        <v>193</v>
      </c>
      <c r="B22" s="52"/>
      <c r="C22" s="52"/>
      <c r="D22" s="52"/>
      <c r="E22" s="52"/>
      <c r="F22" s="53"/>
      <c r="G22" s="53"/>
      <c r="H22" s="54"/>
      <c r="I22" s="53"/>
      <c r="J22" s="16"/>
      <c r="K22" s="16"/>
      <c r="L22" s="74"/>
      <c r="M22" s="69"/>
      <c r="N22" s="97" t="s">
        <v>1091</v>
      </c>
      <c r="O22" s="16"/>
      <c r="P22" s="17"/>
      <c r="Q22" s="75"/>
      <c r="R22" s="75"/>
      <c r="S22" s="17"/>
      <c r="T22" s="77"/>
      <c r="U22" s="78"/>
      <c r="V22" s="78"/>
      <c r="W22" s="76"/>
      <c r="X22" s="79"/>
      <c r="Y22" s="79"/>
      <c r="Z22" s="70"/>
      <c r="AA22" s="70"/>
      <c r="AB22" s="80"/>
      <c r="AC22" s="72">
        <v>52</v>
      </c>
      <c r="AD22" s="72">
        <v>404</v>
      </c>
      <c r="AE22" s="72">
        <v>9418</v>
      </c>
      <c r="AF22" s="72">
        <v>3</v>
      </c>
      <c r="AG22" s="72" t="s">
        <v>648</v>
      </c>
      <c r="AH22" s="72" t="s">
        <v>1033</v>
      </c>
      <c r="AI22" s="72">
        <v>-18000</v>
      </c>
      <c r="AJ22" s="72">
        <v>39617.03230324074</v>
      </c>
      <c r="AK22" s="72" t="s">
        <v>1506</v>
      </c>
      <c r="AL22" s="72" t="s">
        <v>1526</v>
      </c>
      <c r="AM22" s="72" t="s">
        <v>1960</v>
      </c>
      <c r="AN22" s="72">
        <v>40559.830636574072</v>
      </c>
    </row>
    <row r="23" spans="1:40" x14ac:dyDescent="0.25">
      <c r="A23" s="15" t="s">
        <v>469</v>
      </c>
      <c r="B23" s="52"/>
      <c r="C23" s="52"/>
      <c r="D23" s="52"/>
      <c r="E23" s="52"/>
      <c r="F23" s="53"/>
      <c r="G23" s="53"/>
      <c r="H23" s="54"/>
      <c r="I23" s="53"/>
      <c r="J23" s="16"/>
      <c r="K23" s="16"/>
      <c r="L23" s="74"/>
      <c r="M23" s="69"/>
      <c r="N23" s="97" t="s">
        <v>1092</v>
      </c>
      <c r="O23" s="16"/>
      <c r="P23" s="17"/>
      <c r="Q23" s="75"/>
      <c r="R23" s="75"/>
      <c r="S23" s="17"/>
      <c r="T23" s="77"/>
      <c r="U23" s="78"/>
      <c r="V23" s="78"/>
      <c r="W23" s="76"/>
      <c r="X23" s="79"/>
      <c r="Y23" s="79"/>
      <c r="Z23" s="70"/>
      <c r="AA23" s="70"/>
      <c r="AB23" s="80"/>
      <c r="AC23" s="72">
        <v>2624</v>
      </c>
      <c r="AD23" s="72">
        <v>2400</v>
      </c>
      <c r="AE23" s="72">
        <v>9330</v>
      </c>
      <c r="AF23" s="72">
        <v>150</v>
      </c>
      <c r="AG23" s="72" t="s">
        <v>649</v>
      </c>
      <c r="AH23" s="72" t="s">
        <v>1034</v>
      </c>
      <c r="AI23" s="72">
        <v>-28800</v>
      </c>
      <c r="AJ23" s="72">
        <v>39652.653831018521</v>
      </c>
      <c r="AK23" s="72" t="s">
        <v>1506</v>
      </c>
      <c r="AL23" s="72" t="s">
        <v>1527</v>
      </c>
      <c r="AM23" s="72" t="s">
        <v>1961</v>
      </c>
      <c r="AN23" s="72">
        <v>40560.832349537035</v>
      </c>
    </row>
    <row r="24" spans="1:40" x14ac:dyDescent="0.25">
      <c r="A24" s="15" t="s">
        <v>194</v>
      </c>
      <c r="B24" s="52"/>
      <c r="C24" s="52"/>
      <c r="D24" s="52"/>
      <c r="E24" s="52"/>
      <c r="F24" s="53"/>
      <c r="G24" s="53"/>
      <c r="H24" s="54"/>
      <c r="I24" s="53"/>
      <c r="J24" s="16"/>
      <c r="K24" s="16"/>
      <c r="L24" s="74"/>
      <c r="M24" s="69"/>
      <c r="N24" s="97" t="s">
        <v>1093</v>
      </c>
      <c r="O24" s="16"/>
      <c r="P24" s="17"/>
      <c r="Q24" s="75"/>
      <c r="R24" s="75"/>
      <c r="S24" s="17"/>
      <c r="T24" s="77"/>
      <c r="U24" s="78"/>
      <c r="V24" s="78"/>
      <c r="W24" s="76"/>
      <c r="X24" s="79"/>
      <c r="Y24" s="79"/>
      <c r="Z24" s="70"/>
      <c r="AA24" s="70"/>
      <c r="AB24" s="80"/>
      <c r="AC24" s="72">
        <v>75</v>
      </c>
      <c r="AD24" s="72">
        <v>61</v>
      </c>
      <c r="AE24" s="72">
        <v>1748</v>
      </c>
      <c r="AF24" s="72">
        <v>42</v>
      </c>
      <c r="AG24" s="72"/>
      <c r="AH24" s="72" t="s">
        <v>1034</v>
      </c>
      <c r="AI24" s="72">
        <v>-28800</v>
      </c>
      <c r="AJ24" s="72">
        <v>39398.227708333332</v>
      </c>
      <c r="AK24" s="72" t="s">
        <v>1506</v>
      </c>
      <c r="AL24" s="72" t="s">
        <v>1528</v>
      </c>
      <c r="AM24" s="72" t="s">
        <v>1962</v>
      </c>
      <c r="AN24" s="72">
        <v>40559.830671296295</v>
      </c>
    </row>
    <row r="25" spans="1:40" x14ac:dyDescent="0.25">
      <c r="A25" s="15" t="s">
        <v>443</v>
      </c>
      <c r="B25" s="52"/>
      <c r="C25" s="52"/>
      <c r="D25" s="52"/>
      <c r="E25" s="52"/>
      <c r="F25" s="53"/>
      <c r="G25" s="53"/>
      <c r="H25" s="54"/>
      <c r="I25" s="53"/>
      <c r="J25" s="16"/>
      <c r="K25" s="16"/>
      <c r="L25" s="74"/>
      <c r="M25" s="69"/>
      <c r="N25" s="97" t="s">
        <v>1094</v>
      </c>
      <c r="O25" s="16"/>
      <c r="P25" s="17"/>
      <c r="Q25" s="75"/>
      <c r="R25" s="75"/>
      <c r="S25" s="17"/>
      <c r="T25" s="77"/>
      <c r="U25" s="78"/>
      <c r="V25" s="78"/>
      <c r="W25" s="76"/>
      <c r="X25" s="79"/>
      <c r="Y25" s="79"/>
      <c r="Z25" s="70"/>
      <c r="AA25" s="70"/>
      <c r="AB25" s="80"/>
      <c r="AC25" s="72">
        <v>803</v>
      </c>
      <c r="AD25" s="72">
        <v>1856</v>
      </c>
      <c r="AE25" s="72">
        <v>4603</v>
      </c>
      <c r="AF25" s="72">
        <v>0</v>
      </c>
      <c r="AG25" s="72" t="s">
        <v>650</v>
      </c>
      <c r="AH25" s="72" t="s">
        <v>1033</v>
      </c>
      <c r="AI25" s="72">
        <v>-18000</v>
      </c>
      <c r="AJ25" s="72">
        <v>40041.839363425926</v>
      </c>
      <c r="AK25" s="72" t="s">
        <v>1506</v>
      </c>
      <c r="AL25" s="72" t="s">
        <v>1529</v>
      </c>
      <c r="AM25" s="72" t="s">
        <v>1963</v>
      </c>
      <c r="AN25" s="72">
        <v>40560.797743055555</v>
      </c>
    </row>
    <row r="26" spans="1:40" x14ac:dyDescent="0.25">
      <c r="A26" s="15" t="s">
        <v>195</v>
      </c>
      <c r="B26" s="52"/>
      <c r="C26" s="52"/>
      <c r="D26" s="52"/>
      <c r="E26" s="52"/>
      <c r="F26" s="53"/>
      <c r="G26" s="53"/>
      <c r="H26" s="54"/>
      <c r="I26" s="53"/>
      <c r="J26" s="16"/>
      <c r="K26" s="16"/>
      <c r="L26" s="74"/>
      <c r="M26" s="69"/>
      <c r="N26" s="97" t="s">
        <v>1095</v>
      </c>
      <c r="O26" s="16"/>
      <c r="P26" s="17"/>
      <c r="Q26" s="75"/>
      <c r="R26" s="75"/>
      <c r="S26" s="17"/>
      <c r="T26" s="77"/>
      <c r="U26" s="78"/>
      <c r="V26" s="78"/>
      <c r="W26" s="76"/>
      <c r="X26" s="79"/>
      <c r="Y26" s="79"/>
      <c r="Z26" s="70"/>
      <c r="AA26" s="70"/>
      <c r="AB26" s="80"/>
      <c r="AC26" s="72">
        <v>719</v>
      </c>
      <c r="AD26" s="72">
        <v>4088</v>
      </c>
      <c r="AE26" s="72">
        <v>13049</v>
      </c>
      <c r="AF26" s="72">
        <v>1</v>
      </c>
      <c r="AG26" s="72" t="s">
        <v>651</v>
      </c>
      <c r="AH26" s="72" t="s">
        <v>1032</v>
      </c>
      <c r="AI26" s="72">
        <v>0</v>
      </c>
      <c r="AJ26" s="72">
        <v>39544.507905092592</v>
      </c>
      <c r="AK26" s="72" t="s">
        <v>1506</v>
      </c>
      <c r="AL26" s="72" t="s">
        <v>1530</v>
      </c>
      <c r="AM26" s="72" t="s">
        <v>1964</v>
      </c>
      <c r="AN26" s="72">
        <v>40559.831296296295</v>
      </c>
    </row>
    <row r="27" spans="1:40" x14ac:dyDescent="0.25">
      <c r="A27" s="15" t="s">
        <v>437</v>
      </c>
      <c r="B27" s="52"/>
      <c r="C27" s="52"/>
      <c r="D27" s="52"/>
      <c r="E27" s="52"/>
      <c r="F27" s="53"/>
      <c r="G27" s="53"/>
      <c r="H27" s="54"/>
      <c r="I27" s="53"/>
      <c r="J27" s="16"/>
      <c r="K27" s="16"/>
      <c r="L27" s="74"/>
      <c r="M27" s="69"/>
      <c r="N27" s="97" t="s">
        <v>1096</v>
      </c>
      <c r="O27" s="16"/>
      <c r="P27" s="17"/>
      <c r="Q27" s="75"/>
      <c r="R27" s="75"/>
      <c r="S27" s="17"/>
      <c r="T27" s="77"/>
      <c r="U27" s="78"/>
      <c r="V27" s="78"/>
      <c r="W27" s="76"/>
      <c r="X27" s="79"/>
      <c r="Y27" s="79"/>
      <c r="Z27" s="70"/>
      <c r="AA27" s="70"/>
      <c r="AB27" s="80"/>
      <c r="AC27" s="72">
        <v>133</v>
      </c>
      <c r="AD27" s="72">
        <v>1078</v>
      </c>
      <c r="AE27" s="72">
        <v>8194</v>
      </c>
      <c r="AF27" s="72">
        <v>17</v>
      </c>
      <c r="AG27" s="72"/>
      <c r="AH27" s="72" t="s">
        <v>1039</v>
      </c>
      <c r="AI27" s="72">
        <v>12600</v>
      </c>
      <c r="AJ27" s="72">
        <v>39897.873969907407</v>
      </c>
      <c r="AK27" s="72" t="s">
        <v>1506</v>
      </c>
      <c r="AL27" s="72" t="s">
        <v>1531</v>
      </c>
      <c r="AM27" s="72" t="s">
        <v>1965</v>
      </c>
      <c r="AN27" s="72">
        <v>40560.791064814817</v>
      </c>
    </row>
    <row r="28" spans="1:40" x14ac:dyDescent="0.25">
      <c r="A28" s="15" t="s">
        <v>196</v>
      </c>
      <c r="B28" s="52"/>
      <c r="C28" s="52"/>
      <c r="D28" s="52"/>
      <c r="E28" s="52"/>
      <c r="F28" s="53"/>
      <c r="G28" s="53"/>
      <c r="H28" s="54"/>
      <c r="I28" s="53"/>
      <c r="J28" s="16"/>
      <c r="K28" s="16"/>
      <c r="L28" s="74"/>
      <c r="M28" s="69"/>
      <c r="N28" s="97" t="s">
        <v>1097</v>
      </c>
      <c r="O28" s="16"/>
      <c r="P28" s="17"/>
      <c r="Q28" s="75"/>
      <c r="R28" s="75"/>
      <c r="S28" s="17"/>
      <c r="T28" s="77"/>
      <c r="U28" s="78"/>
      <c r="V28" s="78"/>
      <c r="W28" s="76"/>
      <c r="X28" s="79"/>
      <c r="Y28" s="79"/>
      <c r="Z28" s="70"/>
      <c r="AA28" s="70"/>
      <c r="AB28" s="80"/>
      <c r="AC28" s="72">
        <v>292</v>
      </c>
      <c r="AD28" s="72">
        <v>830</v>
      </c>
      <c r="AE28" s="72">
        <v>6728</v>
      </c>
      <c r="AF28" s="72">
        <v>477</v>
      </c>
      <c r="AG28" s="72" t="s">
        <v>652</v>
      </c>
      <c r="AH28" s="72" t="s">
        <v>1034</v>
      </c>
      <c r="AI28" s="72">
        <v>-28800</v>
      </c>
      <c r="AJ28" s="72">
        <v>39831.279618055552</v>
      </c>
      <c r="AK28" s="72" t="s">
        <v>1506</v>
      </c>
      <c r="AL28" s="72" t="s">
        <v>1532</v>
      </c>
      <c r="AM28" s="72" t="s">
        <v>1966</v>
      </c>
      <c r="AN28" s="72">
        <v>40559.831388888888</v>
      </c>
    </row>
    <row r="29" spans="1:40" x14ac:dyDescent="0.25">
      <c r="A29" s="15" t="s">
        <v>494</v>
      </c>
      <c r="B29" s="52"/>
      <c r="C29" s="52"/>
      <c r="D29" s="52"/>
      <c r="E29" s="52"/>
      <c r="F29" s="53"/>
      <c r="G29" s="53"/>
      <c r="H29" s="54"/>
      <c r="I29" s="53"/>
      <c r="J29" s="16"/>
      <c r="K29" s="16"/>
      <c r="L29" s="74"/>
      <c r="M29" s="69"/>
      <c r="N29" s="97" t="s">
        <v>1098</v>
      </c>
      <c r="O29" s="16"/>
      <c r="P29" s="17"/>
      <c r="Q29" s="75"/>
      <c r="R29" s="75"/>
      <c r="S29" s="17"/>
      <c r="T29" s="77"/>
      <c r="U29" s="78"/>
      <c r="V29" s="78"/>
      <c r="W29" s="76"/>
      <c r="X29" s="79"/>
      <c r="Y29" s="79"/>
      <c r="Z29" s="70"/>
      <c r="AA29" s="70"/>
      <c r="AB29" s="80"/>
      <c r="AC29" s="72">
        <v>448</v>
      </c>
      <c r="AD29" s="72">
        <v>922</v>
      </c>
      <c r="AE29" s="72">
        <v>8563</v>
      </c>
      <c r="AF29" s="72">
        <v>24</v>
      </c>
      <c r="AG29" s="72" t="s">
        <v>653</v>
      </c>
      <c r="AH29" s="72" t="s">
        <v>1034</v>
      </c>
      <c r="AI29" s="72">
        <v>-28800</v>
      </c>
      <c r="AJ29" s="72">
        <v>40239.349016203705</v>
      </c>
      <c r="AK29" s="72" t="s">
        <v>1506</v>
      </c>
      <c r="AL29" s="72" t="s">
        <v>1533</v>
      </c>
      <c r="AM29" s="72" t="s">
        <v>1967</v>
      </c>
      <c r="AN29" s="72">
        <v>40560.837812500002</v>
      </c>
    </row>
    <row r="30" spans="1:40" x14ac:dyDescent="0.25">
      <c r="A30" s="15" t="s">
        <v>197</v>
      </c>
      <c r="B30" s="52"/>
      <c r="C30" s="52"/>
      <c r="D30" s="52"/>
      <c r="E30" s="52"/>
      <c r="F30" s="53"/>
      <c r="G30" s="53"/>
      <c r="H30" s="54"/>
      <c r="I30" s="53"/>
      <c r="J30" s="16"/>
      <c r="K30" s="16"/>
      <c r="L30" s="74"/>
      <c r="M30" s="69"/>
      <c r="N30" s="97" t="s">
        <v>1099</v>
      </c>
      <c r="O30" s="16"/>
      <c r="P30" s="17"/>
      <c r="Q30" s="75"/>
      <c r="R30" s="75"/>
      <c r="S30" s="17"/>
      <c r="T30" s="77"/>
      <c r="U30" s="78"/>
      <c r="V30" s="78"/>
      <c r="W30" s="76"/>
      <c r="X30" s="79"/>
      <c r="Y30" s="79"/>
      <c r="Z30" s="70"/>
      <c r="AA30" s="70"/>
      <c r="AB30" s="80"/>
      <c r="AC30" s="72">
        <v>309</v>
      </c>
      <c r="AD30" s="72">
        <v>355</v>
      </c>
      <c r="AE30" s="72">
        <v>10891</v>
      </c>
      <c r="AF30" s="72">
        <v>3117</v>
      </c>
      <c r="AG30" s="72" t="s">
        <v>654</v>
      </c>
      <c r="AH30" s="72" t="s">
        <v>1034</v>
      </c>
      <c r="AI30" s="72">
        <v>-28800</v>
      </c>
      <c r="AJ30" s="72">
        <v>39869.749201388891</v>
      </c>
      <c r="AK30" s="72" t="s">
        <v>1506</v>
      </c>
      <c r="AL30" s="72" t="s">
        <v>1534</v>
      </c>
      <c r="AM30" s="72" t="s">
        <v>1968</v>
      </c>
      <c r="AN30" s="72">
        <v>40559.831562500003</v>
      </c>
    </row>
    <row r="31" spans="1:40" x14ac:dyDescent="0.25">
      <c r="A31" s="15" t="s">
        <v>235</v>
      </c>
      <c r="B31" s="52"/>
      <c r="C31" s="52"/>
      <c r="D31" s="52"/>
      <c r="E31" s="52"/>
      <c r="F31" s="53"/>
      <c r="G31" s="53"/>
      <c r="H31" s="54"/>
      <c r="I31" s="53"/>
      <c r="J31" s="16"/>
      <c r="K31" s="16"/>
      <c r="L31" s="74"/>
      <c r="M31" s="69"/>
      <c r="N31" s="97" t="s">
        <v>1100</v>
      </c>
      <c r="O31" s="16"/>
      <c r="P31" s="17"/>
      <c r="Q31" s="75"/>
      <c r="R31" s="75"/>
      <c r="S31" s="17"/>
      <c r="T31" s="77"/>
      <c r="U31" s="78"/>
      <c r="V31" s="78"/>
      <c r="W31" s="76"/>
      <c r="X31" s="79"/>
      <c r="Y31" s="79"/>
      <c r="Z31" s="70"/>
      <c r="AA31" s="70"/>
      <c r="AB31" s="80"/>
      <c r="AC31" s="72">
        <v>42</v>
      </c>
      <c r="AD31" s="72">
        <v>71</v>
      </c>
      <c r="AE31" s="72">
        <v>1819</v>
      </c>
      <c r="AF31" s="72">
        <v>0</v>
      </c>
      <c r="AG31" s="72" t="s">
        <v>655</v>
      </c>
      <c r="AH31" s="72"/>
      <c r="AI31" s="72"/>
      <c r="AJ31" s="72">
        <v>40367.415150462963</v>
      </c>
      <c r="AK31" s="72" t="s">
        <v>1506</v>
      </c>
      <c r="AL31" s="72" t="s">
        <v>1535</v>
      </c>
      <c r="AM31" s="72" t="s">
        <v>1969</v>
      </c>
      <c r="AN31" s="72">
        <v>40559.931585648148</v>
      </c>
    </row>
    <row r="32" spans="1:40" x14ac:dyDescent="0.25">
      <c r="A32" s="15" t="s">
        <v>198</v>
      </c>
      <c r="B32" s="52"/>
      <c r="C32" s="52"/>
      <c r="D32" s="52"/>
      <c r="E32" s="52"/>
      <c r="F32" s="53"/>
      <c r="G32" s="53"/>
      <c r="H32" s="54"/>
      <c r="I32" s="53"/>
      <c r="J32" s="16"/>
      <c r="K32" s="16"/>
      <c r="L32" s="74"/>
      <c r="M32" s="69"/>
      <c r="N32" s="97" t="s">
        <v>1101</v>
      </c>
      <c r="O32" s="16"/>
      <c r="P32" s="17"/>
      <c r="Q32" s="75"/>
      <c r="R32" s="75"/>
      <c r="S32" s="17"/>
      <c r="T32" s="77"/>
      <c r="U32" s="78"/>
      <c r="V32" s="78"/>
      <c r="W32" s="76"/>
      <c r="X32" s="79"/>
      <c r="Y32" s="79"/>
      <c r="Z32" s="70"/>
      <c r="AA32" s="70"/>
      <c r="AB32" s="80"/>
      <c r="AC32" s="72">
        <v>154</v>
      </c>
      <c r="AD32" s="72">
        <v>808</v>
      </c>
      <c r="AE32" s="72">
        <v>3652</v>
      </c>
      <c r="AF32" s="72">
        <v>108</v>
      </c>
      <c r="AG32" s="72" t="s">
        <v>656</v>
      </c>
      <c r="AH32" s="72" t="s">
        <v>1035</v>
      </c>
      <c r="AI32" s="72">
        <v>-21600</v>
      </c>
      <c r="AJ32" s="72">
        <v>39718.662615740737</v>
      </c>
      <c r="AK32" s="72" t="s">
        <v>1506</v>
      </c>
      <c r="AL32" s="72" t="s">
        <v>1536</v>
      </c>
      <c r="AM32" s="72" t="s">
        <v>1970</v>
      </c>
      <c r="AN32" s="72">
        <v>40559.834247685183</v>
      </c>
    </row>
    <row r="33" spans="1:40" x14ac:dyDescent="0.25">
      <c r="A33" s="15" t="s">
        <v>309</v>
      </c>
      <c r="B33" s="52"/>
      <c r="C33" s="52"/>
      <c r="D33" s="52"/>
      <c r="E33" s="52"/>
      <c r="F33" s="53"/>
      <c r="G33" s="53"/>
      <c r="H33" s="54"/>
      <c r="I33" s="53"/>
      <c r="J33" s="16"/>
      <c r="K33" s="16"/>
      <c r="L33" s="74"/>
      <c r="M33" s="69"/>
      <c r="N33" s="97" t="s">
        <v>1102</v>
      </c>
      <c r="O33" s="16"/>
      <c r="P33" s="17"/>
      <c r="Q33" s="75"/>
      <c r="R33" s="75"/>
      <c r="S33" s="17"/>
      <c r="T33" s="77"/>
      <c r="U33" s="78"/>
      <c r="V33" s="78"/>
      <c r="W33" s="76"/>
      <c r="X33" s="79"/>
      <c r="Y33" s="79"/>
      <c r="Z33" s="70"/>
      <c r="AA33" s="70"/>
      <c r="AB33" s="80"/>
      <c r="AC33" s="72">
        <v>164</v>
      </c>
      <c r="AD33" s="72">
        <v>140</v>
      </c>
      <c r="AE33" s="72">
        <v>646</v>
      </c>
      <c r="AF33" s="72">
        <v>0</v>
      </c>
      <c r="AG33" s="72" t="s">
        <v>657</v>
      </c>
      <c r="AH33" s="72"/>
      <c r="AI33" s="72"/>
      <c r="AJ33" s="72">
        <v>40194.696909722225</v>
      </c>
      <c r="AK33" s="72" t="s">
        <v>1506</v>
      </c>
      <c r="AL33" s="72" t="s">
        <v>1537</v>
      </c>
      <c r="AM33" s="72" t="s">
        <v>1971</v>
      </c>
      <c r="AN33" s="72">
        <v>40560.339456018519</v>
      </c>
    </row>
    <row r="34" spans="1:40" x14ac:dyDescent="0.25">
      <c r="A34" s="15" t="s">
        <v>199</v>
      </c>
      <c r="B34" s="52"/>
      <c r="C34" s="52"/>
      <c r="D34" s="52"/>
      <c r="E34" s="52"/>
      <c r="F34" s="53"/>
      <c r="G34" s="53"/>
      <c r="H34" s="54"/>
      <c r="I34" s="53"/>
      <c r="J34" s="16"/>
      <c r="K34" s="16"/>
      <c r="L34" s="74"/>
      <c r="M34" s="69"/>
      <c r="N34" s="97" t="s">
        <v>1103</v>
      </c>
      <c r="O34" s="16"/>
      <c r="P34" s="17"/>
      <c r="Q34" s="75"/>
      <c r="R34" s="75"/>
      <c r="S34" s="17"/>
      <c r="T34" s="77"/>
      <c r="U34" s="78"/>
      <c r="V34" s="78"/>
      <c r="W34" s="76"/>
      <c r="X34" s="79"/>
      <c r="Y34" s="79"/>
      <c r="Z34" s="70"/>
      <c r="AA34" s="70"/>
      <c r="AB34" s="80"/>
      <c r="AC34" s="72">
        <v>152</v>
      </c>
      <c r="AD34" s="72">
        <v>193</v>
      </c>
      <c r="AE34" s="72">
        <v>515</v>
      </c>
      <c r="AF34" s="72">
        <v>0</v>
      </c>
      <c r="AG34" s="72" t="s">
        <v>658</v>
      </c>
      <c r="AH34" s="72" t="s">
        <v>1033</v>
      </c>
      <c r="AI34" s="72">
        <v>-18000</v>
      </c>
      <c r="AJ34" s="72">
        <v>40207.086400462962</v>
      </c>
      <c r="AK34" s="72" t="s">
        <v>1506</v>
      </c>
      <c r="AL34" s="72" t="s">
        <v>1538</v>
      </c>
      <c r="AM34" s="72" t="s">
        <v>1972</v>
      </c>
      <c r="AN34" s="72">
        <v>40559.839224537034</v>
      </c>
    </row>
    <row r="35" spans="1:40" x14ac:dyDescent="0.25">
      <c r="A35" s="15" t="s">
        <v>499</v>
      </c>
      <c r="B35" s="52"/>
      <c r="C35" s="52"/>
      <c r="D35" s="52"/>
      <c r="E35" s="52"/>
      <c r="F35" s="53"/>
      <c r="G35" s="53"/>
      <c r="H35" s="54"/>
      <c r="I35" s="53"/>
      <c r="J35" s="16"/>
      <c r="K35" s="16"/>
      <c r="L35" s="74"/>
      <c r="M35" s="69"/>
      <c r="N35" s="97" t="s">
        <v>1104</v>
      </c>
      <c r="O35" s="16"/>
      <c r="P35" s="17"/>
      <c r="Q35" s="75"/>
      <c r="R35" s="75"/>
      <c r="S35" s="17"/>
      <c r="T35" s="77"/>
      <c r="U35" s="78"/>
      <c r="V35" s="78"/>
      <c r="W35" s="76"/>
      <c r="X35" s="79"/>
      <c r="Y35" s="79"/>
      <c r="Z35" s="70"/>
      <c r="AA35" s="70"/>
      <c r="AB35" s="80"/>
      <c r="AC35" s="72">
        <v>1322</v>
      </c>
      <c r="AD35" s="72">
        <v>1818</v>
      </c>
      <c r="AE35" s="72">
        <v>5819</v>
      </c>
      <c r="AF35" s="72">
        <v>42</v>
      </c>
      <c r="AG35" s="72" t="s">
        <v>659</v>
      </c>
      <c r="AH35" s="72" t="s">
        <v>1038</v>
      </c>
      <c r="AI35" s="72">
        <v>-25200</v>
      </c>
      <c r="AJ35" s="72">
        <v>39885.745185185187</v>
      </c>
      <c r="AK35" s="72" t="s">
        <v>1506</v>
      </c>
      <c r="AL35" s="72" t="s">
        <v>1539</v>
      </c>
      <c r="AM35" s="72" t="s">
        <v>1973</v>
      </c>
      <c r="AN35" s="72">
        <v>40560.129155092596</v>
      </c>
    </row>
    <row r="36" spans="1:40" x14ac:dyDescent="0.25">
      <c r="A36" s="15" t="s">
        <v>200</v>
      </c>
      <c r="B36" s="52"/>
      <c r="C36" s="52"/>
      <c r="D36" s="52"/>
      <c r="E36" s="52"/>
      <c r="F36" s="53"/>
      <c r="G36" s="53"/>
      <c r="H36" s="54"/>
      <c r="I36" s="53"/>
      <c r="J36" s="16"/>
      <c r="K36" s="16"/>
      <c r="L36" s="74"/>
      <c r="M36" s="69"/>
      <c r="N36" s="97" t="s">
        <v>1105</v>
      </c>
      <c r="O36" s="16"/>
      <c r="P36" s="17"/>
      <c r="Q36" s="75"/>
      <c r="R36" s="75"/>
      <c r="S36" s="17"/>
      <c r="T36" s="77"/>
      <c r="U36" s="78"/>
      <c r="V36" s="78"/>
      <c r="W36" s="76"/>
      <c r="X36" s="79"/>
      <c r="Y36" s="79"/>
      <c r="Z36" s="70"/>
      <c r="AA36" s="70"/>
      <c r="AB36" s="80"/>
      <c r="AC36" s="72">
        <v>256</v>
      </c>
      <c r="AD36" s="72">
        <v>178</v>
      </c>
      <c r="AE36" s="72">
        <v>307</v>
      </c>
      <c r="AF36" s="72">
        <v>6</v>
      </c>
      <c r="AG36" s="72" t="s">
        <v>660</v>
      </c>
      <c r="AH36" s="72" t="s">
        <v>1040</v>
      </c>
      <c r="AI36" s="72">
        <v>-36000</v>
      </c>
      <c r="AJ36" s="72">
        <v>39833.007581018515</v>
      </c>
      <c r="AK36" s="72" t="s">
        <v>1506</v>
      </c>
      <c r="AL36" s="72" t="s">
        <v>1540</v>
      </c>
      <c r="AM36" s="72" t="s">
        <v>1974</v>
      </c>
      <c r="AN36" s="72">
        <v>40559.840636574074</v>
      </c>
    </row>
    <row r="37" spans="1:40" x14ac:dyDescent="0.25">
      <c r="A37" s="15" t="s">
        <v>489</v>
      </c>
      <c r="B37" s="52"/>
      <c r="C37" s="52"/>
      <c r="D37" s="52"/>
      <c r="E37" s="52"/>
      <c r="F37" s="53"/>
      <c r="G37" s="53"/>
      <c r="H37" s="54"/>
      <c r="I37" s="53"/>
      <c r="J37" s="16"/>
      <c r="K37" s="16"/>
      <c r="L37" s="74"/>
      <c r="M37" s="69"/>
      <c r="N37" s="97" t="s">
        <v>1106</v>
      </c>
      <c r="O37" s="16"/>
      <c r="P37" s="17"/>
      <c r="Q37" s="75"/>
      <c r="R37" s="75"/>
      <c r="S37" s="17"/>
      <c r="T37" s="77"/>
      <c r="U37" s="78"/>
      <c r="V37" s="78"/>
      <c r="W37" s="76"/>
      <c r="X37" s="79"/>
      <c r="Y37" s="79"/>
      <c r="Z37" s="70"/>
      <c r="AA37" s="70"/>
      <c r="AB37" s="80"/>
      <c r="AC37" s="72">
        <v>634</v>
      </c>
      <c r="AD37" s="72">
        <v>1028</v>
      </c>
      <c r="AE37" s="72">
        <v>16526</v>
      </c>
      <c r="AF37" s="72">
        <v>7</v>
      </c>
      <c r="AG37" s="72" t="s">
        <v>661</v>
      </c>
      <c r="AH37" s="72" t="s">
        <v>1033</v>
      </c>
      <c r="AI37" s="72">
        <v>-18000</v>
      </c>
      <c r="AJ37" s="72">
        <v>39616.881053240744</v>
      </c>
      <c r="AK37" s="72" t="s">
        <v>1506</v>
      </c>
      <c r="AL37" s="72" t="s">
        <v>1541</v>
      </c>
      <c r="AM37" s="72" t="s">
        <v>1975</v>
      </c>
      <c r="AN37" s="72">
        <v>40560.843113425923</v>
      </c>
    </row>
    <row r="38" spans="1:40" x14ac:dyDescent="0.25">
      <c r="A38" s="15" t="s">
        <v>201</v>
      </c>
      <c r="B38" s="52"/>
      <c r="C38" s="52"/>
      <c r="D38" s="52"/>
      <c r="E38" s="52"/>
      <c r="F38" s="53"/>
      <c r="G38" s="53"/>
      <c r="H38" s="54"/>
      <c r="I38" s="53"/>
      <c r="J38" s="16"/>
      <c r="K38" s="16"/>
      <c r="L38" s="74"/>
      <c r="M38" s="69"/>
      <c r="N38" s="97" t="s">
        <v>1107</v>
      </c>
      <c r="O38" s="16"/>
      <c r="P38" s="17"/>
      <c r="Q38" s="75"/>
      <c r="R38" s="75"/>
      <c r="S38" s="17"/>
      <c r="T38" s="77"/>
      <c r="U38" s="78"/>
      <c r="V38" s="78"/>
      <c r="W38" s="76"/>
      <c r="X38" s="79"/>
      <c r="Y38" s="79"/>
      <c r="Z38" s="70"/>
      <c r="AA38" s="70"/>
      <c r="AB38" s="80"/>
      <c r="AC38" s="72">
        <v>1042</v>
      </c>
      <c r="AD38" s="72">
        <v>1128</v>
      </c>
      <c r="AE38" s="72">
        <v>17896</v>
      </c>
      <c r="AF38" s="72">
        <v>33</v>
      </c>
      <c r="AG38" s="72" t="s">
        <v>662</v>
      </c>
      <c r="AH38" s="72" t="s">
        <v>1041</v>
      </c>
      <c r="AI38" s="72">
        <v>3600</v>
      </c>
      <c r="AJ38" s="72">
        <v>40416.417384259257</v>
      </c>
      <c r="AK38" s="72" t="s">
        <v>1506</v>
      </c>
      <c r="AL38" s="72" t="s">
        <v>1542</v>
      </c>
      <c r="AM38" s="72" t="s">
        <v>1976</v>
      </c>
      <c r="AN38" s="72">
        <v>40559.841377314813</v>
      </c>
    </row>
    <row r="39" spans="1:40" x14ac:dyDescent="0.25">
      <c r="A39" s="15" t="s">
        <v>308</v>
      </c>
      <c r="B39" s="52"/>
      <c r="C39" s="52"/>
      <c r="D39" s="52"/>
      <c r="E39" s="52"/>
      <c r="F39" s="53"/>
      <c r="G39" s="53"/>
      <c r="H39" s="54"/>
      <c r="I39" s="53"/>
      <c r="J39" s="16"/>
      <c r="K39" s="16"/>
      <c r="L39" s="74"/>
      <c r="M39" s="69"/>
      <c r="N39" s="97" t="s">
        <v>1108</v>
      </c>
      <c r="O39" s="16"/>
      <c r="P39" s="17"/>
      <c r="Q39" s="75"/>
      <c r="R39" s="75"/>
      <c r="S39" s="17"/>
      <c r="T39" s="77"/>
      <c r="U39" s="78"/>
      <c r="V39" s="78"/>
      <c r="W39" s="76"/>
      <c r="X39" s="79"/>
      <c r="Y39" s="79"/>
      <c r="Z39" s="70"/>
      <c r="AA39" s="70"/>
      <c r="AB39" s="80"/>
      <c r="AC39" s="72">
        <v>169</v>
      </c>
      <c r="AD39" s="72">
        <v>412</v>
      </c>
      <c r="AE39" s="72">
        <v>3023</v>
      </c>
      <c r="AF39" s="72">
        <v>4</v>
      </c>
      <c r="AG39" s="72" t="s">
        <v>663</v>
      </c>
      <c r="AH39" s="72" t="s">
        <v>1033</v>
      </c>
      <c r="AI39" s="72">
        <v>-18000</v>
      </c>
      <c r="AJ39" s="72">
        <v>39187.598506944443</v>
      </c>
      <c r="AK39" s="72" t="s">
        <v>1506</v>
      </c>
      <c r="AL39" s="72" t="s">
        <v>1543</v>
      </c>
      <c r="AM39" s="72" t="s">
        <v>1977</v>
      </c>
      <c r="AN39" s="72">
        <v>40559.867650462962</v>
      </c>
    </row>
    <row r="40" spans="1:40" x14ac:dyDescent="0.25">
      <c r="A40" s="15" t="s">
        <v>439</v>
      </c>
      <c r="B40" s="52"/>
      <c r="C40" s="52"/>
      <c r="D40" s="52"/>
      <c r="E40" s="52"/>
      <c r="F40" s="53"/>
      <c r="G40" s="53"/>
      <c r="H40" s="54"/>
      <c r="I40" s="53"/>
      <c r="J40" s="16"/>
      <c r="K40" s="16"/>
      <c r="L40" s="74"/>
      <c r="M40" s="69"/>
      <c r="N40" s="97" t="s">
        <v>1109</v>
      </c>
      <c r="O40" s="16"/>
      <c r="P40" s="17"/>
      <c r="Q40" s="75"/>
      <c r="R40" s="75"/>
      <c r="S40" s="17"/>
      <c r="T40" s="77"/>
      <c r="U40" s="78"/>
      <c r="V40" s="78"/>
      <c r="W40" s="76"/>
      <c r="X40" s="79"/>
      <c r="Y40" s="79"/>
      <c r="Z40" s="70"/>
      <c r="AA40" s="70"/>
      <c r="AB40" s="80"/>
      <c r="AC40" s="72">
        <v>1313</v>
      </c>
      <c r="AD40" s="72">
        <v>1352</v>
      </c>
      <c r="AE40" s="72">
        <v>9898</v>
      </c>
      <c r="AF40" s="72">
        <v>6</v>
      </c>
      <c r="AG40" s="72" t="s">
        <v>664</v>
      </c>
      <c r="AH40" s="72" t="s">
        <v>1033</v>
      </c>
      <c r="AI40" s="72">
        <v>-18000</v>
      </c>
      <c r="AJ40" s="72">
        <v>39823.902361111112</v>
      </c>
      <c r="AK40" s="72" t="s">
        <v>1506</v>
      </c>
      <c r="AL40" s="72" t="s">
        <v>1544</v>
      </c>
      <c r="AM40" s="72" t="s">
        <v>1978</v>
      </c>
      <c r="AN40" s="72">
        <v>40560.801354166666</v>
      </c>
    </row>
    <row r="41" spans="1:40" x14ac:dyDescent="0.25">
      <c r="A41" s="15" t="s">
        <v>202</v>
      </c>
      <c r="B41" s="52"/>
      <c r="C41" s="52"/>
      <c r="D41" s="52"/>
      <c r="E41" s="52"/>
      <c r="F41" s="53"/>
      <c r="G41" s="53"/>
      <c r="H41" s="54"/>
      <c r="I41" s="53"/>
      <c r="J41" s="16"/>
      <c r="K41" s="16"/>
      <c r="L41" s="74"/>
      <c r="M41" s="69"/>
      <c r="N41" s="97" t="s">
        <v>1110</v>
      </c>
      <c r="O41" s="16"/>
      <c r="P41" s="17"/>
      <c r="Q41" s="75"/>
      <c r="R41" s="75"/>
      <c r="S41" s="17"/>
      <c r="T41" s="77"/>
      <c r="U41" s="78"/>
      <c r="V41" s="78"/>
      <c r="W41" s="76"/>
      <c r="X41" s="79"/>
      <c r="Y41" s="79"/>
      <c r="Z41" s="70"/>
      <c r="AA41" s="70"/>
      <c r="AB41" s="80"/>
      <c r="AC41" s="72">
        <v>23</v>
      </c>
      <c r="AD41" s="72">
        <v>27</v>
      </c>
      <c r="AE41" s="72">
        <v>126</v>
      </c>
      <c r="AF41" s="72">
        <v>0</v>
      </c>
      <c r="AG41" s="72" t="s">
        <v>665</v>
      </c>
      <c r="AH41" s="72" t="s">
        <v>1042</v>
      </c>
      <c r="AI41" s="72">
        <v>-10800</v>
      </c>
      <c r="AJ41" s="72">
        <v>40349.647118055553</v>
      </c>
      <c r="AK41" s="72" t="s">
        <v>1506</v>
      </c>
      <c r="AL41" s="72" t="s">
        <v>1545</v>
      </c>
      <c r="AM41" s="72" t="s">
        <v>1979</v>
      </c>
      <c r="AN41" s="72">
        <v>40559.84611111111</v>
      </c>
    </row>
    <row r="42" spans="1:40" x14ac:dyDescent="0.25">
      <c r="A42" s="15" t="s">
        <v>406</v>
      </c>
      <c r="B42" s="52"/>
      <c r="C42" s="52"/>
      <c r="D42" s="52"/>
      <c r="E42" s="52"/>
      <c r="F42" s="53"/>
      <c r="G42" s="53"/>
      <c r="H42" s="54"/>
      <c r="I42" s="53"/>
      <c r="J42" s="16"/>
      <c r="K42" s="16"/>
      <c r="L42" s="74"/>
      <c r="M42" s="69"/>
      <c r="N42" s="97" t="s">
        <v>1111</v>
      </c>
      <c r="O42" s="16"/>
      <c r="P42" s="17"/>
      <c r="Q42" s="75"/>
      <c r="R42" s="75"/>
      <c r="S42" s="17"/>
      <c r="T42" s="77"/>
      <c r="U42" s="78"/>
      <c r="V42" s="78"/>
      <c r="W42" s="76"/>
      <c r="X42" s="79"/>
      <c r="Y42" s="79"/>
      <c r="Z42" s="70"/>
      <c r="AA42" s="70"/>
      <c r="AB42" s="80"/>
      <c r="AC42" s="72">
        <v>1231</v>
      </c>
      <c r="AD42" s="72">
        <v>4783</v>
      </c>
      <c r="AE42" s="72">
        <v>7772</v>
      </c>
      <c r="AF42" s="72">
        <v>0</v>
      </c>
      <c r="AG42" s="72" t="s">
        <v>666</v>
      </c>
      <c r="AH42" s="72" t="s">
        <v>1036</v>
      </c>
      <c r="AI42" s="72">
        <v>-18000</v>
      </c>
      <c r="AJ42" s="72">
        <v>39675.113229166665</v>
      </c>
      <c r="AK42" s="72" t="s">
        <v>1506</v>
      </c>
      <c r="AL42" s="72" t="s">
        <v>1546</v>
      </c>
      <c r="AM42" s="72" t="s">
        <v>1980</v>
      </c>
      <c r="AN42" s="72">
        <v>40560.728900462964</v>
      </c>
    </row>
    <row r="43" spans="1:40" x14ac:dyDescent="0.25">
      <c r="A43" s="15" t="s">
        <v>203</v>
      </c>
      <c r="B43" s="52"/>
      <c r="C43" s="52"/>
      <c r="D43" s="52"/>
      <c r="E43" s="52"/>
      <c r="F43" s="53"/>
      <c r="G43" s="53"/>
      <c r="H43" s="54"/>
      <c r="I43" s="53"/>
      <c r="J43" s="16"/>
      <c r="K43" s="16"/>
      <c r="L43" s="74"/>
      <c r="M43" s="69"/>
      <c r="N43" s="97" t="s">
        <v>1112</v>
      </c>
      <c r="O43" s="16"/>
      <c r="P43" s="17"/>
      <c r="Q43" s="75"/>
      <c r="R43" s="75"/>
      <c r="S43" s="17"/>
      <c r="T43" s="77"/>
      <c r="U43" s="78"/>
      <c r="V43" s="78"/>
      <c r="W43" s="76"/>
      <c r="X43" s="79"/>
      <c r="Y43" s="79"/>
      <c r="Z43" s="70"/>
      <c r="AA43" s="70"/>
      <c r="AB43" s="80"/>
      <c r="AC43" s="72">
        <v>204</v>
      </c>
      <c r="AD43" s="72">
        <v>449</v>
      </c>
      <c r="AE43" s="72">
        <v>451</v>
      </c>
      <c r="AF43" s="72">
        <v>42</v>
      </c>
      <c r="AG43" s="72" t="s">
        <v>667</v>
      </c>
      <c r="AH43" s="72" t="s">
        <v>1035</v>
      </c>
      <c r="AI43" s="72">
        <v>-21600</v>
      </c>
      <c r="AJ43" s="72">
        <v>39583.769745370373</v>
      </c>
      <c r="AK43" s="72" t="s">
        <v>1506</v>
      </c>
      <c r="AL43" s="72" t="s">
        <v>1547</v>
      </c>
      <c r="AM43" s="72" t="s">
        <v>1981</v>
      </c>
      <c r="AN43" s="72">
        <v>40559.846446759257</v>
      </c>
    </row>
    <row r="44" spans="1:40" x14ac:dyDescent="0.25">
      <c r="A44" s="15" t="s">
        <v>204</v>
      </c>
      <c r="B44" s="52"/>
      <c r="C44" s="52"/>
      <c r="D44" s="52"/>
      <c r="E44" s="52"/>
      <c r="F44" s="53"/>
      <c r="G44" s="53"/>
      <c r="H44" s="54"/>
      <c r="I44" s="53"/>
      <c r="J44" s="16"/>
      <c r="K44" s="16"/>
      <c r="L44" s="74"/>
      <c r="M44" s="69"/>
      <c r="N44" s="97" t="s">
        <v>1113</v>
      </c>
      <c r="O44" s="16"/>
      <c r="P44" s="17"/>
      <c r="Q44" s="75"/>
      <c r="R44" s="75"/>
      <c r="S44" s="17"/>
      <c r="T44" s="77"/>
      <c r="U44" s="78"/>
      <c r="V44" s="78"/>
      <c r="W44" s="76"/>
      <c r="X44" s="79"/>
      <c r="Y44" s="79"/>
      <c r="Z44" s="70"/>
      <c r="AA44" s="70"/>
      <c r="AB44" s="80"/>
      <c r="AC44" s="72">
        <v>97</v>
      </c>
      <c r="AD44" s="72">
        <v>148</v>
      </c>
      <c r="AE44" s="72">
        <v>448</v>
      </c>
      <c r="AF44" s="72">
        <v>0</v>
      </c>
      <c r="AG44" s="72" t="s">
        <v>668</v>
      </c>
      <c r="AH44" s="72" t="s">
        <v>1033</v>
      </c>
      <c r="AI44" s="72">
        <v>-18000</v>
      </c>
      <c r="AJ44" s="72">
        <v>39827.851967592593</v>
      </c>
      <c r="AK44" s="72" t="s">
        <v>1506</v>
      </c>
      <c r="AL44" s="72" t="s">
        <v>1548</v>
      </c>
      <c r="AM44" s="72" t="s">
        <v>1982</v>
      </c>
      <c r="AN44" s="72">
        <v>40559.852592592593</v>
      </c>
    </row>
    <row r="45" spans="1:40" x14ac:dyDescent="0.25">
      <c r="A45" s="15" t="s">
        <v>450</v>
      </c>
      <c r="B45" s="52"/>
      <c r="C45" s="52"/>
      <c r="D45" s="52"/>
      <c r="E45" s="52"/>
      <c r="F45" s="53"/>
      <c r="G45" s="53"/>
      <c r="H45" s="54"/>
      <c r="I45" s="53"/>
      <c r="J45" s="16"/>
      <c r="K45" s="16"/>
      <c r="L45" s="74"/>
      <c r="M45" s="69"/>
      <c r="N45" s="97" t="s">
        <v>1114</v>
      </c>
      <c r="O45" s="16"/>
      <c r="P45" s="17"/>
      <c r="Q45" s="75"/>
      <c r="R45" s="75"/>
      <c r="S45" s="17"/>
      <c r="T45" s="77"/>
      <c r="U45" s="78"/>
      <c r="V45" s="78"/>
      <c r="W45" s="76"/>
      <c r="X45" s="79"/>
      <c r="Y45" s="79"/>
      <c r="Z45" s="70"/>
      <c r="AA45" s="70"/>
      <c r="AB45" s="80"/>
      <c r="AC45" s="72">
        <v>277</v>
      </c>
      <c r="AD45" s="72">
        <v>2171</v>
      </c>
      <c r="AE45" s="72">
        <v>4183</v>
      </c>
      <c r="AF45" s="72">
        <v>1</v>
      </c>
      <c r="AG45" s="72" t="s">
        <v>669</v>
      </c>
      <c r="AH45" s="72" t="s">
        <v>1036</v>
      </c>
      <c r="AI45" s="72">
        <v>-18000</v>
      </c>
      <c r="AJ45" s="72">
        <v>39918.675578703704</v>
      </c>
      <c r="AK45" s="72" t="s">
        <v>1506</v>
      </c>
      <c r="AL45" s="72" t="s">
        <v>1549</v>
      </c>
      <c r="AM45" s="72" t="s">
        <v>1983</v>
      </c>
      <c r="AN45" s="72">
        <v>40560.80773148148</v>
      </c>
    </row>
    <row r="46" spans="1:40" x14ac:dyDescent="0.25">
      <c r="A46" s="15" t="s">
        <v>205</v>
      </c>
      <c r="B46" s="52"/>
      <c r="C46" s="52"/>
      <c r="D46" s="52"/>
      <c r="E46" s="52"/>
      <c r="F46" s="53"/>
      <c r="G46" s="53"/>
      <c r="H46" s="54"/>
      <c r="I46" s="53"/>
      <c r="J46" s="16"/>
      <c r="K46" s="16"/>
      <c r="L46" s="74"/>
      <c r="M46" s="69"/>
      <c r="N46" s="97" t="s">
        <v>1115</v>
      </c>
      <c r="O46" s="16"/>
      <c r="P46" s="17"/>
      <c r="Q46" s="75"/>
      <c r="R46" s="75"/>
      <c r="S46" s="17"/>
      <c r="T46" s="77"/>
      <c r="U46" s="78"/>
      <c r="V46" s="78"/>
      <c r="W46" s="76"/>
      <c r="X46" s="79"/>
      <c r="Y46" s="79"/>
      <c r="Z46" s="70"/>
      <c r="AA46" s="70"/>
      <c r="AB46" s="80"/>
      <c r="AC46" s="72">
        <v>197</v>
      </c>
      <c r="AD46" s="72">
        <v>54</v>
      </c>
      <c r="AE46" s="72">
        <v>2987</v>
      </c>
      <c r="AF46" s="72">
        <v>1</v>
      </c>
      <c r="AG46" s="72" t="s">
        <v>670</v>
      </c>
      <c r="AH46" s="72" t="s">
        <v>1036</v>
      </c>
      <c r="AI46" s="72">
        <v>-18000</v>
      </c>
      <c r="AJ46" s="72">
        <v>40257.826388888891</v>
      </c>
      <c r="AK46" s="72" t="s">
        <v>1506</v>
      </c>
      <c r="AL46" s="72" t="s">
        <v>1550</v>
      </c>
      <c r="AM46" s="72" t="s">
        <v>1984</v>
      </c>
      <c r="AN46" s="72">
        <v>40559.858159722222</v>
      </c>
    </row>
    <row r="47" spans="1:40" x14ac:dyDescent="0.25">
      <c r="A47" s="15" t="s">
        <v>500</v>
      </c>
      <c r="B47" s="52"/>
      <c r="C47" s="52"/>
      <c r="D47" s="52"/>
      <c r="E47" s="52"/>
      <c r="F47" s="53"/>
      <c r="G47" s="53"/>
      <c r="H47" s="54"/>
      <c r="I47" s="53"/>
      <c r="J47" s="16"/>
      <c r="K47" s="16"/>
      <c r="L47" s="74"/>
      <c r="M47" s="69"/>
      <c r="N47" s="97" t="s">
        <v>1116</v>
      </c>
      <c r="O47" s="16"/>
      <c r="P47" s="17"/>
      <c r="Q47" s="75"/>
      <c r="R47" s="75"/>
      <c r="S47" s="17"/>
      <c r="T47" s="77"/>
      <c r="U47" s="78"/>
      <c r="V47" s="78"/>
      <c r="W47" s="76"/>
      <c r="X47" s="79"/>
      <c r="Y47" s="79"/>
      <c r="Z47" s="70"/>
      <c r="AA47" s="70"/>
      <c r="AB47" s="80"/>
      <c r="AC47" s="72">
        <v>957</v>
      </c>
      <c r="AD47" s="72">
        <v>10292</v>
      </c>
      <c r="AE47" s="72">
        <v>6435</v>
      </c>
      <c r="AF47" s="72">
        <v>0</v>
      </c>
      <c r="AG47" s="72" t="s">
        <v>671</v>
      </c>
      <c r="AH47" s="72" t="s">
        <v>1035</v>
      </c>
      <c r="AI47" s="72">
        <v>-21600</v>
      </c>
      <c r="AJ47" s="72">
        <v>39435.021249999998</v>
      </c>
      <c r="AK47" s="72" t="s">
        <v>1506</v>
      </c>
      <c r="AL47" s="72" t="s">
        <v>1551</v>
      </c>
      <c r="AM47" s="72" t="s">
        <v>1985</v>
      </c>
      <c r="AN47" s="72">
        <v>40559.847025462965</v>
      </c>
    </row>
    <row r="48" spans="1:40" x14ac:dyDescent="0.25">
      <c r="A48" s="15" t="s">
        <v>206</v>
      </c>
      <c r="B48" s="52"/>
      <c r="C48" s="52"/>
      <c r="D48" s="52"/>
      <c r="E48" s="52"/>
      <c r="F48" s="53"/>
      <c r="G48" s="53"/>
      <c r="H48" s="54"/>
      <c r="I48" s="53"/>
      <c r="J48" s="16"/>
      <c r="K48" s="16"/>
      <c r="L48" s="74"/>
      <c r="M48" s="69"/>
      <c r="N48" s="97" t="s">
        <v>1117</v>
      </c>
      <c r="O48" s="16"/>
      <c r="P48" s="17"/>
      <c r="Q48" s="75"/>
      <c r="R48" s="75"/>
      <c r="S48" s="17"/>
      <c r="T48" s="77"/>
      <c r="U48" s="78"/>
      <c r="V48" s="78"/>
      <c r="W48" s="76"/>
      <c r="X48" s="79"/>
      <c r="Y48" s="79"/>
      <c r="Z48" s="70"/>
      <c r="AA48" s="70"/>
      <c r="AB48" s="80"/>
      <c r="AC48" s="72">
        <v>226</v>
      </c>
      <c r="AD48" s="72">
        <v>144</v>
      </c>
      <c r="AE48" s="72">
        <v>487</v>
      </c>
      <c r="AF48" s="72">
        <v>6</v>
      </c>
      <c r="AG48" s="72" t="s">
        <v>672</v>
      </c>
      <c r="AH48" s="72" t="s">
        <v>1033</v>
      </c>
      <c r="AI48" s="72">
        <v>-18000</v>
      </c>
      <c r="AJ48" s="72">
        <v>40188.774143518516</v>
      </c>
      <c r="AK48" s="72" t="s">
        <v>1506</v>
      </c>
      <c r="AL48" s="72" t="s">
        <v>1552</v>
      </c>
      <c r="AM48" s="72" t="s">
        <v>1986</v>
      </c>
      <c r="AN48" s="72">
        <v>40559.872152777774</v>
      </c>
    </row>
    <row r="49" spans="1:40" x14ac:dyDescent="0.25">
      <c r="A49" s="15" t="s">
        <v>501</v>
      </c>
      <c r="B49" s="52"/>
      <c r="C49" s="52"/>
      <c r="D49" s="52"/>
      <c r="E49" s="52"/>
      <c r="F49" s="53"/>
      <c r="G49" s="53"/>
      <c r="H49" s="54"/>
      <c r="I49" s="53"/>
      <c r="J49" s="16"/>
      <c r="K49" s="16"/>
      <c r="L49" s="74"/>
      <c r="M49" s="69"/>
      <c r="N49" s="97" t="s">
        <v>1118</v>
      </c>
      <c r="O49" s="16"/>
      <c r="P49" s="17"/>
      <c r="Q49" s="75"/>
      <c r="R49" s="75"/>
      <c r="S49" s="17"/>
      <c r="T49" s="77"/>
      <c r="U49" s="78"/>
      <c r="V49" s="78"/>
      <c r="W49" s="76"/>
      <c r="X49" s="79"/>
      <c r="Y49" s="79"/>
      <c r="Z49" s="70"/>
      <c r="AA49" s="70"/>
      <c r="AB49" s="80"/>
      <c r="AC49" s="72">
        <v>356</v>
      </c>
      <c r="AD49" s="72">
        <v>335</v>
      </c>
      <c r="AE49" s="72">
        <v>1666</v>
      </c>
      <c r="AF49" s="72">
        <v>60</v>
      </c>
      <c r="AG49" s="72" t="s">
        <v>673</v>
      </c>
      <c r="AH49" s="72" t="s">
        <v>1037</v>
      </c>
      <c r="AI49" s="72">
        <v>-32400</v>
      </c>
      <c r="AJ49" s="72">
        <v>39847.721134259256</v>
      </c>
      <c r="AK49" s="72" t="s">
        <v>1506</v>
      </c>
      <c r="AL49" s="72" t="s">
        <v>1553</v>
      </c>
      <c r="AM49" s="72" t="s">
        <v>1987</v>
      </c>
      <c r="AN49" s="72">
        <v>40559.843252314815</v>
      </c>
    </row>
    <row r="50" spans="1:40" x14ac:dyDescent="0.25">
      <c r="A50" s="15" t="s">
        <v>207</v>
      </c>
      <c r="B50" s="52"/>
      <c r="C50" s="52"/>
      <c r="D50" s="52"/>
      <c r="E50" s="52"/>
      <c r="F50" s="53"/>
      <c r="G50" s="53"/>
      <c r="H50" s="54"/>
      <c r="I50" s="53"/>
      <c r="J50" s="16"/>
      <c r="K50" s="16"/>
      <c r="L50" s="74"/>
      <c r="M50" s="69"/>
      <c r="N50" s="97" t="s">
        <v>1119</v>
      </c>
      <c r="O50" s="16"/>
      <c r="P50" s="17"/>
      <c r="Q50" s="75"/>
      <c r="R50" s="75"/>
      <c r="S50" s="17"/>
      <c r="T50" s="77"/>
      <c r="U50" s="78"/>
      <c r="V50" s="78"/>
      <c r="W50" s="76"/>
      <c r="X50" s="79"/>
      <c r="Y50" s="79"/>
      <c r="Z50" s="70"/>
      <c r="AA50" s="70"/>
      <c r="AB50" s="80"/>
      <c r="AC50" s="72">
        <v>852</v>
      </c>
      <c r="AD50" s="72">
        <v>255</v>
      </c>
      <c r="AE50" s="72">
        <v>595</v>
      </c>
      <c r="AF50" s="72">
        <v>5</v>
      </c>
      <c r="AG50" s="72" t="s">
        <v>674</v>
      </c>
      <c r="AH50" s="72" t="s">
        <v>1041</v>
      </c>
      <c r="AI50" s="72">
        <v>3600</v>
      </c>
      <c r="AJ50" s="72">
        <v>39550.46266203704</v>
      </c>
      <c r="AK50" s="72" t="s">
        <v>1506</v>
      </c>
      <c r="AL50" s="72" t="s">
        <v>1554</v>
      </c>
      <c r="AM50" s="72" t="s">
        <v>1988</v>
      </c>
      <c r="AN50" s="72">
        <v>40559.872384259259</v>
      </c>
    </row>
    <row r="51" spans="1:40" x14ac:dyDescent="0.25">
      <c r="A51" s="15" t="s">
        <v>475</v>
      </c>
      <c r="B51" s="52"/>
      <c r="C51" s="52"/>
      <c r="D51" s="52"/>
      <c r="E51" s="52"/>
      <c r="F51" s="53"/>
      <c r="G51" s="53"/>
      <c r="H51" s="54"/>
      <c r="I51" s="53"/>
      <c r="J51" s="16"/>
      <c r="K51" s="16"/>
      <c r="L51" s="74"/>
      <c r="M51" s="69"/>
      <c r="N51" s="97" t="s">
        <v>1120</v>
      </c>
      <c r="O51" s="16"/>
      <c r="P51" s="17"/>
      <c r="Q51" s="75"/>
      <c r="R51" s="75"/>
      <c r="S51" s="17"/>
      <c r="T51" s="77"/>
      <c r="U51" s="78"/>
      <c r="V51" s="78"/>
      <c r="W51" s="76"/>
      <c r="X51" s="79"/>
      <c r="Y51" s="79"/>
      <c r="Z51" s="70"/>
      <c r="AA51" s="70"/>
      <c r="AB51" s="80"/>
      <c r="AC51" s="72">
        <v>773</v>
      </c>
      <c r="AD51" s="72">
        <v>4019</v>
      </c>
      <c r="AE51" s="72">
        <v>12572</v>
      </c>
      <c r="AF51" s="72">
        <v>1</v>
      </c>
      <c r="AG51" s="72" t="s">
        <v>675</v>
      </c>
      <c r="AH51" s="72" t="s">
        <v>1033</v>
      </c>
      <c r="AI51" s="72">
        <v>-18000</v>
      </c>
      <c r="AJ51" s="72">
        <v>39766.489039351851</v>
      </c>
      <c r="AK51" s="72" t="s">
        <v>1506</v>
      </c>
      <c r="AL51" s="72" t="s">
        <v>1555</v>
      </c>
      <c r="AM51" s="72" t="s">
        <v>1989</v>
      </c>
      <c r="AN51" s="72">
        <v>40560.83898148148</v>
      </c>
    </row>
    <row r="52" spans="1:40" x14ac:dyDescent="0.25">
      <c r="A52" s="15" t="s">
        <v>208</v>
      </c>
      <c r="B52" s="52"/>
      <c r="C52" s="52"/>
      <c r="D52" s="52"/>
      <c r="E52" s="52"/>
      <c r="F52" s="53"/>
      <c r="G52" s="53"/>
      <c r="H52" s="54"/>
      <c r="I52" s="53"/>
      <c r="J52" s="16"/>
      <c r="K52" s="16"/>
      <c r="L52" s="74"/>
      <c r="M52" s="69"/>
      <c r="N52" s="97" t="s">
        <v>1121</v>
      </c>
      <c r="O52" s="16"/>
      <c r="P52" s="17"/>
      <c r="Q52" s="75"/>
      <c r="R52" s="75"/>
      <c r="S52" s="17"/>
      <c r="T52" s="77"/>
      <c r="U52" s="78"/>
      <c r="V52" s="78"/>
      <c r="W52" s="76"/>
      <c r="X52" s="79"/>
      <c r="Y52" s="79"/>
      <c r="Z52" s="70"/>
      <c r="AA52" s="70"/>
      <c r="AB52" s="80"/>
      <c r="AC52" s="72">
        <v>947</v>
      </c>
      <c r="AD52" s="72">
        <v>300</v>
      </c>
      <c r="AE52" s="72">
        <v>5649</v>
      </c>
      <c r="AF52" s="72">
        <v>1238</v>
      </c>
      <c r="AG52" s="72" t="s">
        <v>676</v>
      </c>
      <c r="AH52" s="72" t="s">
        <v>1033</v>
      </c>
      <c r="AI52" s="72">
        <v>-18000</v>
      </c>
      <c r="AJ52" s="72">
        <v>39824.70884259259</v>
      </c>
      <c r="AK52" s="72" t="s">
        <v>1506</v>
      </c>
      <c r="AL52" s="72" t="s">
        <v>1556</v>
      </c>
      <c r="AM52" s="72" t="s">
        <v>1990</v>
      </c>
      <c r="AN52" s="72">
        <v>40559.873171296298</v>
      </c>
    </row>
    <row r="53" spans="1:40" x14ac:dyDescent="0.25">
      <c r="A53" s="15" t="s">
        <v>209</v>
      </c>
      <c r="B53" s="52"/>
      <c r="C53" s="52"/>
      <c r="D53" s="52"/>
      <c r="E53" s="52"/>
      <c r="F53" s="53"/>
      <c r="G53" s="53"/>
      <c r="H53" s="54"/>
      <c r="I53" s="53"/>
      <c r="J53" s="16"/>
      <c r="K53" s="16"/>
      <c r="L53" s="74"/>
      <c r="M53" s="69"/>
      <c r="N53" s="97" t="s">
        <v>1122</v>
      </c>
      <c r="O53" s="16"/>
      <c r="P53" s="17"/>
      <c r="Q53" s="75"/>
      <c r="R53" s="75"/>
      <c r="S53" s="17"/>
      <c r="T53" s="77"/>
      <c r="U53" s="78"/>
      <c r="V53" s="78"/>
      <c r="W53" s="76"/>
      <c r="X53" s="79"/>
      <c r="Y53" s="79"/>
      <c r="Z53" s="70"/>
      <c r="AA53" s="70"/>
      <c r="AB53" s="80"/>
      <c r="AC53" s="72">
        <v>1048</v>
      </c>
      <c r="AD53" s="72">
        <v>641</v>
      </c>
      <c r="AE53" s="72">
        <v>11569</v>
      </c>
      <c r="AF53" s="72">
        <v>162</v>
      </c>
      <c r="AG53" s="72" t="s">
        <v>677</v>
      </c>
      <c r="AH53" s="72" t="s">
        <v>1036</v>
      </c>
      <c r="AI53" s="72">
        <v>-18000</v>
      </c>
      <c r="AJ53" s="72">
        <v>39701.965613425928</v>
      </c>
      <c r="AK53" s="72" t="s">
        <v>1506</v>
      </c>
      <c r="AL53" s="72" t="s">
        <v>1557</v>
      </c>
      <c r="AM53" s="72" t="s">
        <v>1991</v>
      </c>
      <c r="AN53" s="72">
        <v>40559.874803240738</v>
      </c>
    </row>
    <row r="54" spans="1:40" x14ac:dyDescent="0.25">
      <c r="A54" s="15" t="s">
        <v>210</v>
      </c>
      <c r="B54" s="52"/>
      <c r="C54" s="52"/>
      <c r="D54" s="52"/>
      <c r="E54" s="52"/>
      <c r="F54" s="53"/>
      <c r="G54" s="53"/>
      <c r="H54" s="54"/>
      <c r="I54" s="53"/>
      <c r="J54" s="16"/>
      <c r="K54" s="16"/>
      <c r="L54" s="74"/>
      <c r="M54" s="69"/>
      <c r="N54" s="97" t="s">
        <v>1123</v>
      </c>
      <c r="O54" s="16"/>
      <c r="P54" s="17"/>
      <c r="Q54" s="75"/>
      <c r="R54" s="75"/>
      <c r="S54" s="17"/>
      <c r="T54" s="77"/>
      <c r="U54" s="78"/>
      <c r="V54" s="78"/>
      <c r="W54" s="76"/>
      <c r="X54" s="79"/>
      <c r="Y54" s="79"/>
      <c r="Z54" s="70"/>
      <c r="AA54" s="70"/>
      <c r="AB54" s="80"/>
      <c r="AC54" s="72">
        <v>131</v>
      </c>
      <c r="AD54" s="72">
        <v>326</v>
      </c>
      <c r="AE54" s="72">
        <v>823</v>
      </c>
      <c r="AF54" s="72">
        <v>2</v>
      </c>
      <c r="AG54" s="72" t="s">
        <v>678</v>
      </c>
      <c r="AH54" s="72" t="s">
        <v>1034</v>
      </c>
      <c r="AI54" s="72">
        <v>-28800</v>
      </c>
      <c r="AJ54" s="72">
        <v>39863.295601851853</v>
      </c>
      <c r="AK54" s="72" t="s">
        <v>1506</v>
      </c>
      <c r="AL54" s="72" t="s">
        <v>1558</v>
      </c>
      <c r="AM54" s="72" t="s">
        <v>1992</v>
      </c>
      <c r="AN54" s="72">
        <v>40559.877650462964</v>
      </c>
    </row>
    <row r="55" spans="1:40" x14ac:dyDescent="0.25">
      <c r="A55" s="15" t="s">
        <v>269</v>
      </c>
      <c r="B55" s="52"/>
      <c r="C55" s="52"/>
      <c r="D55" s="52"/>
      <c r="E55" s="52"/>
      <c r="F55" s="53"/>
      <c r="G55" s="53"/>
      <c r="H55" s="54"/>
      <c r="I55" s="53"/>
      <c r="J55" s="16"/>
      <c r="K55" s="16"/>
      <c r="L55" s="74"/>
      <c r="M55" s="69"/>
      <c r="N55" s="97" t="s">
        <v>1124</v>
      </c>
      <c r="O55" s="16"/>
      <c r="P55" s="17"/>
      <c r="Q55" s="75"/>
      <c r="R55" s="75"/>
      <c r="S55" s="17"/>
      <c r="T55" s="77"/>
      <c r="U55" s="78"/>
      <c r="V55" s="78"/>
      <c r="W55" s="76"/>
      <c r="X55" s="79"/>
      <c r="Y55" s="79"/>
      <c r="Z55" s="70"/>
      <c r="AA55" s="70"/>
      <c r="AB55" s="80"/>
      <c r="AC55" s="72">
        <v>145</v>
      </c>
      <c r="AD55" s="72">
        <v>109</v>
      </c>
      <c r="AE55" s="72">
        <v>44</v>
      </c>
      <c r="AF55" s="72">
        <v>0</v>
      </c>
      <c r="AG55" s="72" t="s">
        <v>679</v>
      </c>
      <c r="AH55" s="72" t="s">
        <v>1033</v>
      </c>
      <c r="AI55" s="72">
        <v>-18000</v>
      </c>
      <c r="AJ55" s="72">
        <v>40492.123414351852</v>
      </c>
      <c r="AK55" s="72" t="s">
        <v>1506</v>
      </c>
      <c r="AL55" s="72" t="s">
        <v>1559</v>
      </c>
      <c r="AM55" s="72" t="s">
        <v>1993</v>
      </c>
      <c r="AN55" s="72">
        <v>40560.081956018519</v>
      </c>
    </row>
    <row r="56" spans="1:40" x14ac:dyDescent="0.25">
      <c r="A56" s="15" t="s">
        <v>211</v>
      </c>
      <c r="B56" s="52"/>
      <c r="C56" s="52"/>
      <c r="D56" s="52"/>
      <c r="E56" s="52"/>
      <c r="F56" s="53"/>
      <c r="G56" s="53"/>
      <c r="H56" s="54"/>
      <c r="I56" s="53"/>
      <c r="J56" s="16"/>
      <c r="K56" s="16"/>
      <c r="L56" s="74"/>
      <c r="M56" s="69"/>
      <c r="N56" s="97" t="s">
        <v>1125</v>
      </c>
      <c r="O56" s="16"/>
      <c r="P56" s="17"/>
      <c r="Q56" s="75"/>
      <c r="R56" s="75"/>
      <c r="S56" s="17"/>
      <c r="T56" s="77"/>
      <c r="U56" s="78"/>
      <c r="V56" s="78"/>
      <c r="W56" s="76"/>
      <c r="X56" s="79"/>
      <c r="Y56" s="79"/>
      <c r="Z56" s="70"/>
      <c r="AA56" s="70"/>
      <c r="AB56" s="80"/>
      <c r="AC56" s="72">
        <v>482</v>
      </c>
      <c r="AD56" s="72">
        <v>2754</v>
      </c>
      <c r="AE56" s="72">
        <v>3638</v>
      </c>
      <c r="AF56" s="72">
        <v>2</v>
      </c>
      <c r="AG56" s="72" t="s">
        <v>680</v>
      </c>
      <c r="AH56" s="72" t="s">
        <v>1033</v>
      </c>
      <c r="AI56" s="72">
        <v>-18000</v>
      </c>
      <c r="AJ56" s="72">
        <v>39838.72383101852</v>
      </c>
      <c r="AK56" s="72" t="s">
        <v>1506</v>
      </c>
      <c r="AL56" s="72" t="s">
        <v>1560</v>
      </c>
      <c r="AM56" s="72" t="s">
        <v>1990</v>
      </c>
      <c r="AN56" s="72">
        <v>40559.880185185182</v>
      </c>
    </row>
    <row r="57" spans="1:40" x14ac:dyDescent="0.25">
      <c r="A57" s="15" t="s">
        <v>212</v>
      </c>
      <c r="B57" s="52"/>
      <c r="C57" s="52"/>
      <c r="D57" s="52"/>
      <c r="E57" s="52"/>
      <c r="F57" s="53"/>
      <c r="G57" s="53"/>
      <c r="H57" s="54"/>
      <c r="I57" s="53"/>
      <c r="J57" s="16"/>
      <c r="K57" s="16"/>
      <c r="L57" s="74"/>
      <c r="M57" s="69"/>
      <c r="N57" s="97" t="s">
        <v>1126</v>
      </c>
      <c r="O57" s="16"/>
      <c r="P57" s="17"/>
      <c r="Q57" s="75"/>
      <c r="R57" s="75"/>
      <c r="S57" s="17"/>
      <c r="T57" s="77"/>
      <c r="U57" s="78"/>
      <c r="V57" s="78"/>
      <c r="W57" s="76"/>
      <c r="X57" s="79"/>
      <c r="Y57" s="79"/>
      <c r="Z57" s="70"/>
      <c r="AA57" s="70"/>
      <c r="AB57" s="80"/>
      <c r="AC57" s="72">
        <v>1297</v>
      </c>
      <c r="AD57" s="72">
        <v>2647</v>
      </c>
      <c r="AE57" s="72">
        <v>8537</v>
      </c>
      <c r="AF57" s="72">
        <v>3201</v>
      </c>
      <c r="AG57" s="72" t="s">
        <v>681</v>
      </c>
      <c r="AH57" s="72" t="s">
        <v>1033</v>
      </c>
      <c r="AI57" s="72">
        <v>-18000</v>
      </c>
      <c r="AJ57" s="72">
        <v>39783.861944444441</v>
      </c>
      <c r="AK57" s="72" t="s">
        <v>1506</v>
      </c>
      <c r="AL57" s="72" t="s">
        <v>1561</v>
      </c>
      <c r="AM57" s="72" t="s">
        <v>1994</v>
      </c>
      <c r="AN57" s="72">
        <v>40559.882743055554</v>
      </c>
    </row>
    <row r="58" spans="1:40" x14ac:dyDescent="0.25">
      <c r="A58" s="15" t="s">
        <v>213</v>
      </c>
      <c r="B58" s="52"/>
      <c r="C58" s="52"/>
      <c r="D58" s="52"/>
      <c r="E58" s="52"/>
      <c r="F58" s="53"/>
      <c r="G58" s="53"/>
      <c r="H58" s="54"/>
      <c r="I58" s="53"/>
      <c r="J58" s="16"/>
      <c r="K58" s="16"/>
      <c r="L58" s="74"/>
      <c r="M58" s="69"/>
      <c r="N58" s="97" t="s">
        <v>1127</v>
      </c>
      <c r="O58" s="16"/>
      <c r="P58" s="17"/>
      <c r="Q58" s="75"/>
      <c r="R58" s="75"/>
      <c r="S58" s="17"/>
      <c r="T58" s="77"/>
      <c r="U58" s="78"/>
      <c r="V58" s="78"/>
      <c r="W58" s="76"/>
      <c r="X58" s="79"/>
      <c r="Y58" s="79"/>
      <c r="Z58" s="70"/>
      <c r="AA58" s="70"/>
      <c r="AB58" s="80"/>
      <c r="AC58" s="72">
        <v>41</v>
      </c>
      <c r="AD58" s="72">
        <v>23</v>
      </c>
      <c r="AE58" s="72">
        <v>32</v>
      </c>
      <c r="AF58" s="72">
        <v>11</v>
      </c>
      <c r="AG58" s="72" t="s">
        <v>682</v>
      </c>
      <c r="AH58" s="72" t="s">
        <v>1033</v>
      </c>
      <c r="AI58" s="72">
        <v>-18000</v>
      </c>
      <c r="AJ58" s="72">
        <v>39925.153113425928</v>
      </c>
      <c r="AK58" s="72" t="s">
        <v>1506</v>
      </c>
      <c r="AL58" s="72" t="s">
        <v>1562</v>
      </c>
      <c r="AM58" s="72" t="s">
        <v>1990</v>
      </c>
      <c r="AN58" s="72">
        <v>40559.885162037041</v>
      </c>
    </row>
    <row r="59" spans="1:40" x14ac:dyDescent="0.25">
      <c r="A59" s="15" t="s">
        <v>214</v>
      </c>
      <c r="B59" s="52"/>
      <c r="C59" s="52"/>
      <c r="D59" s="52"/>
      <c r="E59" s="52"/>
      <c r="F59" s="53"/>
      <c r="G59" s="53"/>
      <c r="H59" s="54"/>
      <c r="I59" s="53"/>
      <c r="J59" s="16"/>
      <c r="K59" s="16"/>
      <c r="L59" s="74"/>
      <c r="M59" s="69"/>
      <c r="N59" s="97" t="s">
        <v>1128</v>
      </c>
      <c r="O59" s="16"/>
      <c r="P59" s="17"/>
      <c r="Q59" s="75"/>
      <c r="R59" s="75"/>
      <c r="S59" s="17"/>
      <c r="T59" s="77"/>
      <c r="U59" s="78"/>
      <c r="V59" s="78"/>
      <c r="W59" s="76"/>
      <c r="X59" s="79"/>
      <c r="Y59" s="79"/>
      <c r="Z59" s="70"/>
      <c r="AA59" s="70"/>
      <c r="AB59" s="80"/>
      <c r="AC59" s="72">
        <v>199</v>
      </c>
      <c r="AD59" s="72">
        <v>255</v>
      </c>
      <c r="AE59" s="72">
        <v>340</v>
      </c>
      <c r="AF59" s="72">
        <v>151</v>
      </c>
      <c r="AG59" s="72" t="s">
        <v>683</v>
      </c>
      <c r="AH59" s="72" t="s">
        <v>1036</v>
      </c>
      <c r="AI59" s="72">
        <v>-18000</v>
      </c>
      <c r="AJ59" s="72">
        <v>39862.14984953704</v>
      </c>
      <c r="AK59" s="72" t="s">
        <v>1506</v>
      </c>
      <c r="AL59" s="72" t="s">
        <v>1563</v>
      </c>
      <c r="AM59" s="72" t="s">
        <v>1990</v>
      </c>
      <c r="AN59" s="72">
        <v>40559.885162037041</v>
      </c>
    </row>
    <row r="60" spans="1:40" x14ac:dyDescent="0.25">
      <c r="A60" s="15" t="s">
        <v>215</v>
      </c>
      <c r="B60" s="52"/>
      <c r="C60" s="52"/>
      <c r="D60" s="52"/>
      <c r="E60" s="52"/>
      <c r="F60" s="53"/>
      <c r="G60" s="53"/>
      <c r="H60" s="54"/>
      <c r="I60" s="53"/>
      <c r="J60" s="16"/>
      <c r="K60" s="16"/>
      <c r="L60" s="74"/>
      <c r="M60" s="69"/>
      <c r="N60" s="97" t="s">
        <v>1129</v>
      </c>
      <c r="O60" s="16"/>
      <c r="P60" s="17"/>
      <c r="Q60" s="75"/>
      <c r="R60" s="75"/>
      <c r="S60" s="17"/>
      <c r="T60" s="77"/>
      <c r="U60" s="78"/>
      <c r="V60" s="78"/>
      <c r="W60" s="76"/>
      <c r="X60" s="79"/>
      <c r="Y60" s="79"/>
      <c r="Z60" s="70"/>
      <c r="AA60" s="70"/>
      <c r="AB60" s="80"/>
      <c r="AC60" s="72">
        <v>273</v>
      </c>
      <c r="AD60" s="72">
        <v>323</v>
      </c>
      <c r="AE60" s="72">
        <v>1040</v>
      </c>
      <c r="AF60" s="72">
        <v>2</v>
      </c>
      <c r="AG60" s="72" t="s">
        <v>684</v>
      </c>
      <c r="AH60" s="72" t="s">
        <v>1033</v>
      </c>
      <c r="AI60" s="72">
        <v>-18000</v>
      </c>
      <c r="AJ60" s="72">
        <v>39680.593680555554</v>
      </c>
      <c r="AK60" s="72" t="s">
        <v>1506</v>
      </c>
      <c r="AL60" s="72" t="s">
        <v>1564</v>
      </c>
      <c r="AM60" s="72" t="s">
        <v>1990</v>
      </c>
      <c r="AN60" s="72">
        <v>40559.892893518518</v>
      </c>
    </row>
    <row r="61" spans="1:40" x14ac:dyDescent="0.25">
      <c r="A61" s="15" t="s">
        <v>216</v>
      </c>
      <c r="B61" s="52"/>
      <c r="C61" s="52"/>
      <c r="D61" s="52"/>
      <c r="E61" s="52"/>
      <c r="F61" s="53"/>
      <c r="G61" s="53"/>
      <c r="H61" s="54"/>
      <c r="I61" s="53"/>
      <c r="J61" s="16"/>
      <c r="K61" s="16"/>
      <c r="L61" s="74"/>
      <c r="M61" s="69"/>
      <c r="N61" s="97" t="s">
        <v>1130</v>
      </c>
      <c r="O61" s="16"/>
      <c r="P61" s="17"/>
      <c r="Q61" s="75"/>
      <c r="R61" s="75"/>
      <c r="S61" s="17"/>
      <c r="T61" s="77"/>
      <c r="U61" s="78"/>
      <c r="V61" s="78"/>
      <c r="W61" s="76"/>
      <c r="X61" s="79"/>
      <c r="Y61" s="79"/>
      <c r="Z61" s="70"/>
      <c r="AA61" s="70"/>
      <c r="AB61" s="80"/>
      <c r="AC61" s="72">
        <v>199</v>
      </c>
      <c r="AD61" s="72">
        <v>417</v>
      </c>
      <c r="AE61" s="72">
        <v>2246</v>
      </c>
      <c r="AF61" s="72">
        <v>21</v>
      </c>
      <c r="AG61" s="72" t="s">
        <v>685</v>
      </c>
      <c r="AH61" s="72" t="s">
        <v>1036</v>
      </c>
      <c r="AI61" s="72">
        <v>-18000</v>
      </c>
      <c r="AJ61" s="72">
        <v>40068.981678240743</v>
      </c>
      <c r="AK61" s="72" t="s">
        <v>1506</v>
      </c>
      <c r="AL61" s="72" t="s">
        <v>1565</v>
      </c>
      <c r="AM61" s="72" t="s">
        <v>1995</v>
      </c>
      <c r="AN61" s="72">
        <v>40559.893379629626</v>
      </c>
    </row>
    <row r="62" spans="1:40" x14ac:dyDescent="0.25">
      <c r="A62" s="15" t="s">
        <v>217</v>
      </c>
      <c r="B62" s="52"/>
      <c r="C62" s="52"/>
      <c r="D62" s="52"/>
      <c r="E62" s="52"/>
      <c r="F62" s="53"/>
      <c r="G62" s="53"/>
      <c r="H62" s="54"/>
      <c r="I62" s="53"/>
      <c r="J62" s="16"/>
      <c r="K62" s="16"/>
      <c r="L62" s="74"/>
      <c r="M62" s="69"/>
      <c r="N62" s="97" t="s">
        <v>1131</v>
      </c>
      <c r="O62" s="16"/>
      <c r="P62" s="17"/>
      <c r="Q62" s="75"/>
      <c r="R62" s="75"/>
      <c r="S62" s="17"/>
      <c r="T62" s="77"/>
      <c r="U62" s="78"/>
      <c r="V62" s="78"/>
      <c r="W62" s="76"/>
      <c r="X62" s="79"/>
      <c r="Y62" s="79"/>
      <c r="Z62" s="70"/>
      <c r="AA62" s="70"/>
      <c r="AB62" s="80"/>
      <c r="AC62" s="72">
        <v>3811</v>
      </c>
      <c r="AD62" s="72">
        <v>3485</v>
      </c>
      <c r="AE62" s="72">
        <v>48367</v>
      </c>
      <c r="AF62" s="72">
        <v>15</v>
      </c>
      <c r="AG62" s="72" t="s">
        <v>686</v>
      </c>
      <c r="AH62" s="72" t="s">
        <v>1034</v>
      </c>
      <c r="AI62" s="72">
        <v>-28800</v>
      </c>
      <c r="AJ62" s="72">
        <v>39766.321342592593</v>
      </c>
      <c r="AK62" s="72" t="s">
        <v>1506</v>
      </c>
      <c r="AL62" s="72" t="s">
        <v>1566</v>
      </c>
      <c r="AM62" s="72" t="s">
        <v>1990</v>
      </c>
      <c r="AN62" s="72">
        <v>40559.893379629626</v>
      </c>
    </row>
    <row r="63" spans="1:40" x14ac:dyDescent="0.25">
      <c r="A63" s="15" t="s">
        <v>218</v>
      </c>
      <c r="B63" s="52"/>
      <c r="C63" s="52"/>
      <c r="D63" s="52"/>
      <c r="E63" s="52"/>
      <c r="F63" s="53"/>
      <c r="G63" s="53"/>
      <c r="H63" s="54"/>
      <c r="I63" s="53"/>
      <c r="J63" s="16"/>
      <c r="K63" s="16"/>
      <c r="L63" s="74"/>
      <c r="M63" s="69"/>
      <c r="N63" s="97" t="s">
        <v>1132</v>
      </c>
      <c r="O63" s="16"/>
      <c r="P63" s="17"/>
      <c r="Q63" s="75"/>
      <c r="R63" s="75"/>
      <c r="S63" s="17"/>
      <c r="T63" s="77"/>
      <c r="U63" s="78"/>
      <c r="V63" s="78"/>
      <c r="W63" s="76"/>
      <c r="X63" s="79"/>
      <c r="Y63" s="79"/>
      <c r="Z63" s="70"/>
      <c r="AA63" s="70"/>
      <c r="AB63" s="80"/>
      <c r="AC63" s="72">
        <v>97</v>
      </c>
      <c r="AD63" s="72">
        <v>1424</v>
      </c>
      <c r="AE63" s="72">
        <v>8349</v>
      </c>
      <c r="AF63" s="72">
        <v>55</v>
      </c>
      <c r="AG63" s="72" t="s">
        <v>687</v>
      </c>
      <c r="AH63" s="72" t="s">
        <v>1032</v>
      </c>
      <c r="AI63" s="72">
        <v>0</v>
      </c>
      <c r="AJ63" s="72">
        <v>39939.652997685182</v>
      </c>
      <c r="AK63" s="72" t="s">
        <v>1506</v>
      </c>
      <c r="AL63" s="72" t="s">
        <v>1567</v>
      </c>
      <c r="AM63" s="72" t="s">
        <v>1996</v>
      </c>
      <c r="AN63" s="72">
        <v>40559.894652777781</v>
      </c>
    </row>
    <row r="64" spans="1:40" x14ac:dyDescent="0.25">
      <c r="A64" s="15" t="s">
        <v>502</v>
      </c>
      <c r="B64" s="52"/>
      <c r="C64" s="52"/>
      <c r="D64" s="52"/>
      <c r="E64" s="52"/>
      <c r="F64" s="53"/>
      <c r="G64" s="53"/>
      <c r="H64" s="54"/>
      <c r="I64" s="53"/>
      <c r="J64" s="16"/>
      <c r="K64" s="16"/>
      <c r="L64" s="74"/>
      <c r="M64" s="69"/>
      <c r="N64" s="97" t="s">
        <v>1133</v>
      </c>
      <c r="O64" s="16"/>
      <c r="P64" s="17"/>
      <c r="Q64" s="75"/>
      <c r="R64" s="75"/>
      <c r="S64" s="17"/>
      <c r="T64" s="77"/>
      <c r="U64" s="78"/>
      <c r="V64" s="78"/>
      <c r="W64" s="76"/>
      <c r="X64" s="79"/>
      <c r="Y64" s="79"/>
      <c r="Z64" s="70"/>
      <c r="AA64" s="70"/>
      <c r="AB64" s="80"/>
      <c r="AC64" s="72">
        <v>223</v>
      </c>
      <c r="AD64" s="72">
        <v>39805</v>
      </c>
      <c r="AE64" s="72">
        <v>3040</v>
      </c>
      <c r="AF64" s="72">
        <v>19</v>
      </c>
      <c r="AG64" s="72" t="s">
        <v>688</v>
      </c>
      <c r="AH64" s="72" t="s">
        <v>1035</v>
      </c>
      <c r="AI64" s="72">
        <v>-21600</v>
      </c>
      <c r="AJ64" s="72">
        <v>39512.882569444446</v>
      </c>
      <c r="AK64" s="72" t="s">
        <v>1506</v>
      </c>
      <c r="AL64" s="72" t="s">
        <v>1568</v>
      </c>
      <c r="AM64" s="72" t="s">
        <v>1997</v>
      </c>
      <c r="AN64" s="72">
        <v>40560.680451388886</v>
      </c>
    </row>
    <row r="65" spans="1:40" x14ac:dyDescent="0.25">
      <c r="A65" s="15" t="s">
        <v>219</v>
      </c>
      <c r="B65" s="52"/>
      <c r="C65" s="52"/>
      <c r="D65" s="52"/>
      <c r="E65" s="52"/>
      <c r="F65" s="53"/>
      <c r="G65" s="53"/>
      <c r="H65" s="54"/>
      <c r="I65" s="53"/>
      <c r="J65" s="16"/>
      <c r="K65" s="16"/>
      <c r="L65" s="74"/>
      <c r="M65" s="69"/>
      <c r="N65" s="97" t="s">
        <v>1134</v>
      </c>
      <c r="O65" s="16"/>
      <c r="P65" s="17"/>
      <c r="Q65" s="75"/>
      <c r="R65" s="75"/>
      <c r="S65" s="17"/>
      <c r="T65" s="77"/>
      <c r="U65" s="78"/>
      <c r="V65" s="78"/>
      <c r="W65" s="76"/>
      <c r="X65" s="79"/>
      <c r="Y65" s="79"/>
      <c r="Z65" s="70"/>
      <c r="AA65" s="70"/>
      <c r="AB65" s="80"/>
      <c r="AC65" s="72">
        <v>1750</v>
      </c>
      <c r="AD65" s="72">
        <v>638</v>
      </c>
      <c r="AE65" s="72">
        <v>531</v>
      </c>
      <c r="AF65" s="72">
        <v>1</v>
      </c>
      <c r="AG65" s="72" t="s">
        <v>689</v>
      </c>
      <c r="AH65" s="72" t="s">
        <v>1043</v>
      </c>
      <c r="AI65" s="72">
        <v>36000</v>
      </c>
      <c r="AJ65" s="72">
        <v>39769.910034722219</v>
      </c>
      <c r="AK65" s="72" t="s">
        <v>1506</v>
      </c>
      <c r="AL65" s="72" t="s">
        <v>1569</v>
      </c>
      <c r="AM65" s="72" t="s">
        <v>1990</v>
      </c>
      <c r="AN65" s="72">
        <v>40559.896793981483</v>
      </c>
    </row>
    <row r="66" spans="1:40" x14ac:dyDescent="0.25">
      <c r="A66" s="15" t="s">
        <v>220</v>
      </c>
      <c r="B66" s="52"/>
      <c r="C66" s="52"/>
      <c r="D66" s="52"/>
      <c r="E66" s="52"/>
      <c r="F66" s="53"/>
      <c r="G66" s="53"/>
      <c r="H66" s="54"/>
      <c r="I66" s="53"/>
      <c r="J66" s="16"/>
      <c r="K66" s="16"/>
      <c r="L66" s="74"/>
      <c r="M66" s="69"/>
      <c r="N66" s="97" t="s">
        <v>1135</v>
      </c>
      <c r="O66" s="16"/>
      <c r="P66" s="17"/>
      <c r="Q66" s="75"/>
      <c r="R66" s="75"/>
      <c r="S66" s="17"/>
      <c r="T66" s="77"/>
      <c r="U66" s="78"/>
      <c r="V66" s="78"/>
      <c r="W66" s="76"/>
      <c r="X66" s="79"/>
      <c r="Y66" s="79"/>
      <c r="Z66" s="70"/>
      <c r="AA66" s="70"/>
      <c r="AB66" s="80"/>
      <c r="AC66" s="72">
        <v>2021</v>
      </c>
      <c r="AD66" s="72">
        <v>2221</v>
      </c>
      <c r="AE66" s="72">
        <v>53000</v>
      </c>
      <c r="AF66" s="72">
        <v>553</v>
      </c>
      <c r="AG66" s="72" t="s">
        <v>690</v>
      </c>
      <c r="AH66" s="72" t="s">
        <v>1032</v>
      </c>
      <c r="AI66" s="72">
        <v>0</v>
      </c>
      <c r="AJ66" s="72">
        <v>39841.477060185185</v>
      </c>
      <c r="AK66" s="72" t="s">
        <v>1506</v>
      </c>
      <c r="AL66" s="72" t="s">
        <v>1570</v>
      </c>
      <c r="AM66" s="72" t="s">
        <v>1998</v>
      </c>
      <c r="AN66" s="72">
        <v>40559.896805555552</v>
      </c>
    </row>
    <row r="67" spans="1:40" x14ac:dyDescent="0.25">
      <c r="A67" s="15" t="s">
        <v>221</v>
      </c>
      <c r="B67" s="52"/>
      <c r="C67" s="52"/>
      <c r="D67" s="52"/>
      <c r="E67" s="52"/>
      <c r="F67" s="53"/>
      <c r="G67" s="53"/>
      <c r="H67" s="54"/>
      <c r="I67" s="53"/>
      <c r="J67" s="16"/>
      <c r="K67" s="16"/>
      <c r="L67" s="74"/>
      <c r="M67" s="69"/>
      <c r="N67" s="97" t="s">
        <v>1136</v>
      </c>
      <c r="O67" s="16"/>
      <c r="P67" s="17"/>
      <c r="Q67" s="75"/>
      <c r="R67" s="75"/>
      <c r="S67" s="17"/>
      <c r="T67" s="77"/>
      <c r="U67" s="78"/>
      <c r="V67" s="78"/>
      <c r="W67" s="76"/>
      <c r="X67" s="79"/>
      <c r="Y67" s="79"/>
      <c r="Z67" s="70"/>
      <c r="AA67" s="70"/>
      <c r="AB67" s="80"/>
      <c r="AC67" s="72">
        <v>377</v>
      </c>
      <c r="AD67" s="72">
        <v>492</v>
      </c>
      <c r="AE67" s="72">
        <v>4395</v>
      </c>
      <c r="AF67" s="72">
        <v>1</v>
      </c>
      <c r="AG67" s="72"/>
      <c r="AH67" s="72" t="s">
        <v>1033</v>
      </c>
      <c r="AI67" s="72">
        <v>-18000</v>
      </c>
      <c r="AJ67" s="72">
        <v>39773.975162037037</v>
      </c>
      <c r="AK67" s="72" t="s">
        <v>1506</v>
      </c>
      <c r="AL67" s="72" t="s">
        <v>1571</v>
      </c>
      <c r="AM67" s="72" t="s">
        <v>1999</v>
      </c>
      <c r="AN67" s="72">
        <v>40559.897430555553</v>
      </c>
    </row>
    <row r="68" spans="1:40" x14ac:dyDescent="0.25">
      <c r="A68" s="15" t="s">
        <v>222</v>
      </c>
      <c r="B68" s="52"/>
      <c r="C68" s="52"/>
      <c r="D68" s="52"/>
      <c r="E68" s="52"/>
      <c r="F68" s="53"/>
      <c r="G68" s="53"/>
      <c r="H68" s="54"/>
      <c r="I68" s="53"/>
      <c r="J68" s="16"/>
      <c r="K68" s="16"/>
      <c r="L68" s="74"/>
      <c r="M68" s="69"/>
      <c r="N68" s="97" t="s">
        <v>1137</v>
      </c>
      <c r="O68" s="16"/>
      <c r="P68" s="17"/>
      <c r="Q68" s="75"/>
      <c r="R68" s="75"/>
      <c r="S68" s="17"/>
      <c r="T68" s="77"/>
      <c r="U68" s="78"/>
      <c r="V68" s="78"/>
      <c r="W68" s="76"/>
      <c r="X68" s="79"/>
      <c r="Y68" s="79"/>
      <c r="Z68" s="70"/>
      <c r="AA68" s="70"/>
      <c r="AB68" s="80"/>
      <c r="AC68" s="72">
        <v>260</v>
      </c>
      <c r="AD68" s="72">
        <v>329</v>
      </c>
      <c r="AE68" s="72">
        <v>711</v>
      </c>
      <c r="AF68" s="72">
        <v>0</v>
      </c>
      <c r="AG68" s="72" t="s">
        <v>691</v>
      </c>
      <c r="AH68" s="72" t="s">
        <v>1033</v>
      </c>
      <c r="AI68" s="72">
        <v>-18000</v>
      </c>
      <c r="AJ68" s="72">
        <v>39862.729733796295</v>
      </c>
      <c r="AK68" s="72" t="s">
        <v>1506</v>
      </c>
      <c r="AL68" s="72" t="s">
        <v>1572</v>
      </c>
      <c r="AM68" s="72" t="s">
        <v>2000</v>
      </c>
      <c r="AN68" s="72">
        <v>40559.897766203707</v>
      </c>
    </row>
    <row r="69" spans="1:40" x14ac:dyDescent="0.25">
      <c r="A69" s="15" t="s">
        <v>503</v>
      </c>
      <c r="B69" s="52"/>
      <c r="C69" s="52"/>
      <c r="D69" s="52"/>
      <c r="E69" s="52"/>
      <c r="F69" s="53"/>
      <c r="G69" s="53"/>
      <c r="H69" s="54"/>
      <c r="I69" s="53"/>
      <c r="J69" s="16"/>
      <c r="K69" s="16"/>
      <c r="L69" s="74"/>
      <c r="M69" s="69"/>
      <c r="N69" s="97" t="s">
        <v>1138</v>
      </c>
      <c r="O69" s="16"/>
      <c r="P69" s="17"/>
      <c r="Q69" s="75"/>
      <c r="R69" s="75"/>
      <c r="S69" s="17"/>
      <c r="T69" s="77"/>
      <c r="U69" s="78"/>
      <c r="V69" s="78"/>
      <c r="W69" s="76"/>
      <c r="X69" s="79"/>
      <c r="Y69" s="79"/>
      <c r="Z69" s="70"/>
      <c r="AA69" s="70"/>
      <c r="AB69" s="80"/>
      <c r="AC69" s="72">
        <v>601</v>
      </c>
      <c r="AD69" s="72">
        <v>1491</v>
      </c>
      <c r="AE69" s="72">
        <v>3205</v>
      </c>
      <c r="AF69" s="72">
        <v>0</v>
      </c>
      <c r="AG69" s="72" t="s">
        <v>692</v>
      </c>
      <c r="AH69" s="72" t="s">
        <v>1033</v>
      </c>
      <c r="AI69" s="72">
        <v>-18000</v>
      </c>
      <c r="AJ69" s="72">
        <v>39584.715219907404</v>
      </c>
      <c r="AK69" s="72" t="s">
        <v>1506</v>
      </c>
      <c r="AL69" s="72" t="s">
        <v>1573</v>
      </c>
      <c r="AM69" s="72" t="s">
        <v>2001</v>
      </c>
      <c r="AN69" s="72">
        <v>40560.636724537035</v>
      </c>
    </row>
    <row r="70" spans="1:40" x14ac:dyDescent="0.25">
      <c r="A70" s="15" t="s">
        <v>504</v>
      </c>
      <c r="B70" s="52"/>
      <c r="C70" s="52"/>
      <c r="D70" s="52"/>
      <c r="E70" s="52"/>
      <c r="F70" s="53"/>
      <c r="G70" s="53"/>
      <c r="H70" s="54"/>
      <c r="I70" s="53"/>
      <c r="J70" s="16"/>
      <c r="K70" s="16"/>
      <c r="L70" s="74"/>
      <c r="M70" s="69"/>
      <c r="N70" s="97" t="s">
        <v>1139</v>
      </c>
      <c r="O70" s="16"/>
      <c r="P70" s="17"/>
      <c r="Q70" s="75"/>
      <c r="R70" s="75"/>
      <c r="S70" s="17"/>
      <c r="T70" s="77"/>
      <c r="U70" s="78"/>
      <c r="V70" s="78"/>
      <c r="W70" s="76"/>
      <c r="X70" s="79"/>
      <c r="Y70" s="79"/>
      <c r="Z70" s="70"/>
      <c r="AA70" s="70"/>
      <c r="AB70" s="80"/>
      <c r="AC70" s="72">
        <v>94</v>
      </c>
      <c r="AD70" s="72">
        <v>57</v>
      </c>
      <c r="AE70" s="72">
        <v>186</v>
      </c>
      <c r="AF70" s="72">
        <v>1</v>
      </c>
      <c r="AG70" s="72" t="s">
        <v>693</v>
      </c>
      <c r="AH70" s="72" t="s">
        <v>1035</v>
      </c>
      <c r="AI70" s="72">
        <v>-21600</v>
      </c>
      <c r="AJ70" s="72">
        <v>39728.933425925927</v>
      </c>
      <c r="AK70" s="72" t="s">
        <v>1506</v>
      </c>
      <c r="AL70" s="72" t="s">
        <v>1574</v>
      </c>
      <c r="AM70" s="72" t="s">
        <v>2002</v>
      </c>
      <c r="AN70" s="72">
        <v>40559.904039351852</v>
      </c>
    </row>
    <row r="71" spans="1:40" x14ac:dyDescent="0.25">
      <c r="A71" s="15" t="s">
        <v>223</v>
      </c>
      <c r="B71" s="52"/>
      <c r="C71" s="52"/>
      <c r="D71" s="52"/>
      <c r="E71" s="52"/>
      <c r="F71" s="53"/>
      <c r="G71" s="53"/>
      <c r="H71" s="54"/>
      <c r="I71" s="53"/>
      <c r="J71" s="16"/>
      <c r="K71" s="16"/>
      <c r="L71" s="74"/>
      <c r="M71" s="69"/>
      <c r="N71" s="97" t="s">
        <v>1140</v>
      </c>
      <c r="O71" s="16"/>
      <c r="P71" s="17"/>
      <c r="Q71" s="75"/>
      <c r="R71" s="75"/>
      <c r="S71" s="17"/>
      <c r="T71" s="77"/>
      <c r="U71" s="78"/>
      <c r="V71" s="78"/>
      <c r="W71" s="76"/>
      <c r="X71" s="79"/>
      <c r="Y71" s="79"/>
      <c r="Z71" s="70"/>
      <c r="AA71" s="70"/>
      <c r="AB71" s="80"/>
      <c r="AC71" s="72">
        <v>311</v>
      </c>
      <c r="AD71" s="72">
        <v>2387</v>
      </c>
      <c r="AE71" s="72">
        <v>1039</v>
      </c>
      <c r="AF71" s="72">
        <v>8</v>
      </c>
      <c r="AG71" s="72" t="s">
        <v>694</v>
      </c>
      <c r="AH71" s="72" t="s">
        <v>1033</v>
      </c>
      <c r="AI71" s="72">
        <v>-18000</v>
      </c>
      <c r="AJ71" s="72">
        <v>39443.868379629632</v>
      </c>
      <c r="AK71" s="72" t="s">
        <v>1506</v>
      </c>
      <c r="AL71" s="72" t="s">
        <v>1575</v>
      </c>
      <c r="AM71" s="72" t="s">
        <v>1990</v>
      </c>
      <c r="AN71" s="72">
        <v>40559.900081018517</v>
      </c>
    </row>
    <row r="72" spans="1:40" x14ac:dyDescent="0.25">
      <c r="A72" s="15" t="s">
        <v>224</v>
      </c>
      <c r="B72" s="52"/>
      <c r="C72" s="52"/>
      <c r="D72" s="52"/>
      <c r="E72" s="52"/>
      <c r="F72" s="53"/>
      <c r="G72" s="53"/>
      <c r="H72" s="54"/>
      <c r="I72" s="53"/>
      <c r="J72" s="16"/>
      <c r="K72" s="16"/>
      <c r="L72" s="74"/>
      <c r="M72" s="69"/>
      <c r="N72" s="97" t="s">
        <v>1141</v>
      </c>
      <c r="O72" s="16"/>
      <c r="P72" s="17"/>
      <c r="Q72" s="75"/>
      <c r="R72" s="75"/>
      <c r="S72" s="17"/>
      <c r="T72" s="77"/>
      <c r="U72" s="78"/>
      <c r="V72" s="78"/>
      <c r="W72" s="76"/>
      <c r="X72" s="79"/>
      <c r="Y72" s="79"/>
      <c r="Z72" s="70"/>
      <c r="AA72" s="70"/>
      <c r="AB72" s="80"/>
      <c r="AC72" s="72">
        <v>197</v>
      </c>
      <c r="AD72" s="72">
        <v>151</v>
      </c>
      <c r="AE72" s="72">
        <v>1333</v>
      </c>
      <c r="AF72" s="72">
        <v>31</v>
      </c>
      <c r="AG72" s="72" t="s">
        <v>695</v>
      </c>
      <c r="AH72" s="72" t="s">
        <v>1034</v>
      </c>
      <c r="AI72" s="72">
        <v>-28800</v>
      </c>
      <c r="AJ72" s="72">
        <v>39855.156377314815</v>
      </c>
      <c r="AK72" s="72" t="s">
        <v>1506</v>
      </c>
      <c r="AL72" s="72" t="s">
        <v>1576</v>
      </c>
      <c r="AM72" s="72" t="s">
        <v>1990</v>
      </c>
      <c r="AN72" s="72">
        <v>40559.901342592595</v>
      </c>
    </row>
    <row r="73" spans="1:40" x14ac:dyDescent="0.25">
      <c r="A73" s="15" t="s">
        <v>225</v>
      </c>
      <c r="B73" s="52"/>
      <c r="C73" s="52"/>
      <c r="D73" s="52"/>
      <c r="E73" s="52"/>
      <c r="F73" s="53"/>
      <c r="G73" s="53"/>
      <c r="H73" s="54"/>
      <c r="I73" s="53"/>
      <c r="J73" s="16"/>
      <c r="K73" s="16"/>
      <c r="L73" s="74"/>
      <c r="M73" s="69"/>
      <c r="N73" s="97" t="s">
        <v>1142</v>
      </c>
      <c r="O73" s="16"/>
      <c r="P73" s="17"/>
      <c r="Q73" s="75"/>
      <c r="R73" s="75"/>
      <c r="S73" s="17"/>
      <c r="T73" s="77"/>
      <c r="U73" s="78"/>
      <c r="V73" s="78"/>
      <c r="W73" s="76"/>
      <c r="X73" s="79"/>
      <c r="Y73" s="79"/>
      <c r="Z73" s="70"/>
      <c r="AA73" s="70"/>
      <c r="AB73" s="80"/>
      <c r="AC73" s="72">
        <v>1596</v>
      </c>
      <c r="AD73" s="72">
        <v>2276</v>
      </c>
      <c r="AE73" s="72">
        <v>4161</v>
      </c>
      <c r="AF73" s="72">
        <v>45</v>
      </c>
      <c r="AG73" s="72" t="s">
        <v>696</v>
      </c>
      <c r="AH73" s="72" t="s">
        <v>1033</v>
      </c>
      <c r="AI73" s="72">
        <v>-18000</v>
      </c>
      <c r="AJ73" s="72">
        <v>39095.922673611109</v>
      </c>
      <c r="AK73" s="72" t="s">
        <v>1506</v>
      </c>
      <c r="AL73" s="72" t="s">
        <v>1577</v>
      </c>
      <c r="AM73" s="72" t="s">
        <v>2003</v>
      </c>
      <c r="AN73" s="72">
        <v>40559.901597222219</v>
      </c>
    </row>
    <row r="74" spans="1:40" x14ac:dyDescent="0.25">
      <c r="A74" s="15" t="s">
        <v>276</v>
      </c>
      <c r="B74" s="52"/>
      <c r="C74" s="52"/>
      <c r="D74" s="52"/>
      <c r="E74" s="52"/>
      <c r="F74" s="53"/>
      <c r="G74" s="53"/>
      <c r="H74" s="54"/>
      <c r="I74" s="53"/>
      <c r="J74" s="16"/>
      <c r="K74" s="16"/>
      <c r="L74" s="74"/>
      <c r="M74" s="69"/>
      <c r="N74" s="97" t="s">
        <v>1143</v>
      </c>
      <c r="O74" s="16"/>
      <c r="P74" s="17"/>
      <c r="Q74" s="75"/>
      <c r="R74" s="75"/>
      <c r="S74" s="17"/>
      <c r="T74" s="77"/>
      <c r="U74" s="78"/>
      <c r="V74" s="78"/>
      <c r="W74" s="76"/>
      <c r="X74" s="79"/>
      <c r="Y74" s="79"/>
      <c r="Z74" s="70"/>
      <c r="AA74" s="70"/>
      <c r="AB74" s="80"/>
      <c r="AC74" s="72">
        <v>206</v>
      </c>
      <c r="AD74" s="72">
        <v>251</v>
      </c>
      <c r="AE74" s="72">
        <v>370</v>
      </c>
      <c r="AF74" s="72">
        <v>12</v>
      </c>
      <c r="AG74" s="72" t="s">
        <v>697</v>
      </c>
      <c r="AH74" s="72" t="s">
        <v>1036</v>
      </c>
      <c r="AI74" s="72">
        <v>-18000</v>
      </c>
      <c r="AJ74" s="72">
        <v>40099.811296296299</v>
      </c>
      <c r="AK74" s="72" t="s">
        <v>1506</v>
      </c>
      <c r="AL74" s="72" t="s">
        <v>1578</v>
      </c>
      <c r="AM74" s="72" t="s">
        <v>2004</v>
      </c>
      <c r="AN74" s="72">
        <v>40559.812534722223</v>
      </c>
    </row>
    <row r="75" spans="1:40" x14ac:dyDescent="0.25">
      <c r="A75" s="15" t="s">
        <v>226</v>
      </c>
      <c r="B75" s="52"/>
      <c r="C75" s="52"/>
      <c r="D75" s="52"/>
      <c r="E75" s="52"/>
      <c r="F75" s="53"/>
      <c r="G75" s="53"/>
      <c r="H75" s="54"/>
      <c r="I75" s="53"/>
      <c r="J75" s="16"/>
      <c r="K75" s="16"/>
      <c r="L75" s="74"/>
      <c r="M75" s="69"/>
      <c r="N75" s="97" t="s">
        <v>1144</v>
      </c>
      <c r="O75" s="16"/>
      <c r="P75" s="17"/>
      <c r="Q75" s="75"/>
      <c r="R75" s="75"/>
      <c r="S75" s="17"/>
      <c r="T75" s="77"/>
      <c r="U75" s="78"/>
      <c r="V75" s="78"/>
      <c r="W75" s="76"/>
      <c r="X75" s="79"/>
      <c r="Y75" s="79"/>
      <c r="Z75" s="70"/>
      <c r="AA75" s="70"/>
      <c r="AB75" s="80"/>
      <c r="AC75" s="72">
        <v>1343</v>
      </c>
      <c r="AD75" s="72">
        <v>889</v>
      </c>
      <c r="AE75" s="72">
        <v>745</v>
      </c>
      <c r="AF75" s="72">
        <v>0</v>
      </c>
      <c r="AG75" s="72" t="s">
        <v>698</v>
      </c>
      <c r="AH75" s="72" t="s">
        <v>1038</v>
      </c>
      <c r="AI75" s="72">
        <v>-25200</v>
      </c>
      <c r="AJ75" s="72">
        <v>40148.790127314816</v>
      </c>
      <c r="AK75" s="72" t="s">
        <v>1506</v>
      </c>
      <c r="AL75" s="72" t="s">
        <v>1579</v>
      </c>
      <c r="AM75" s="72" t="s">
        <v>2005</v>
      </c>
      <c r="AN75" s="72">
        <v>40559.906111111108</v>
      </c>
    </row>
    <row r="76" spans="1:40" x14ac:dyDescent="0.25">
      <c r="A76" s="15" t="s">
        <v>227</v>
      </c>
      <c r="B76" s="52"/>
      <c r="C76" s="52"/>
      <c r="D76" s="52"/>
      <c r="E76" s="52"/>
      <c r="F76" s="53"/>
      <c r="G76" s="53"/>
      <c r="H76" s="54"/>
      <c r="I76" s="53"/>
      <c r="J76" s="16"/>
      <c r="K76" s="16"/>
      <c r="L76" s="74"/>
      <c r="M76" s="69"/>
      <c r="N76" s="97" t="s">
        <v>1145</v>
      </c>
      <c r="O76" s="16"/>
      <c r="P76" s="17"/>
      <c r="Q76" s="75"/>
      <c r="R76" s="75"/>
      <c r="S76" s="17"/>
      <c r="T76" s="77"/>
      <c r="U76" s="78"/>
      <c r="V76" s="78"/>
      <c r="W76" s="76"/>
      <c r="X76" s="79"/>
      <c r="Y76" s="79"/>
      <c r="Z76" s="70"/>
      <c r="AA76" s="70"/>
      <c r="AB76" s="80"/>
      <c r="AC76" s="72">
        <v>196</v>
      </c>
      <c r="AD76" s="72">
        <v>156</v>
      </c>
      <c r="AE76" s="72">
        <v>778</v>
      </c>
      <c r="AF76" s="72">
        <v>6</v>
      </c>
      <c r="AG76" s="72" t="s">
        <v>699</v>
      </c>
      <c r="AH76" s="72" t="s">
        <v>1038</v>
      </c>
      <c r="AI76" s="72">
        <v>-25200</v>
      </c>
      <c r="AJ76" s="72">
        <v>39886.929722222223</v>
      </c>
      <c r="AK76" s="72" t="s">
        <v>1506</v>
      </c>
      <c r="AL76" s="72" t="s">
        <v>1580</v>
      </c>
      <c r="AM76" s="72" t="s">
        <v>2006</v>
      </c>
      <c r="AN76" s="72">
        <v>40559.910451388889</v>
      </c>
    </row>
    <row r="77" spans="1:40" x14ac:dyDescent="0.25">
      <c r="A77" s="15" t="s">
        <v>505</v>
      </c>
      <c r="B77" s="52"/>
      <c r="C77" s="52"/>
      <c r="D77" s="52"/>
      <c r="E77" s="52"/>
      <c r="F77" s="53"/>
      <c r="G77" s="53"/>
      <c r="H77" s="54"/>
      <c r="I77" s="53"/>
      <c r="J77" s="16"/>
      <c r="K77" s="16"/>
      <c r="L77" s="74"/>
      <c r="M77" s="69"/>
      <c r="N77" s="97" t="s">
        <v>1146</v>
      </c>
      <c r="O77" s="16"/>
      <c r="P77" s="17"/>
      <c r="Q77" s="75"/>
      <c r="R77" s="75"/>
      <c r="S77" s="17"/>
      <c r="T77" s="77"/>
      <c r="U77" s="78"/>
      <c r="V77" s="78"/>
      <c r="W77" s="76"/>
      <c r="X77" s="79"/>
      <c r="Y77" s="79"/>
      <c r="Z77" s="70"/>
      <c r="AA77" s="70"/>
      <c r="AB77" s="80"/>
      <c r="AC77" s="72">
        <v>130</v>
      </c>
      <c r="AD77" s="72">
        <v>780</v>
      </c>
      <c r="AE77" s="72">
        <v>5339</v>
      </c>
      <c r="AF77" s="72">
        <v>4</v>
      </c>
      <c r="AG77" s="72" t="s">
        <v>700</v>
      </c>
      <c r="AH77" s="72" t="s">
        <v>1038</v>
      </c>
      <c r="AI77" s="72">
        <v>-25200</v>
      </c>
      <c r="AJ77" s="72">
        <v>39490.738923611112</v>
      </c>
      <c r="AK77" s="72" t="s">
        <v>1506</v>
      </c>
      <c r="AL77" s="72" t="s">
        <v>1581</v>
      </c>
      <c r="AM77" s="72" t="s">
        <v>2007</v>
      </c>
      <c r="AN77" s="72">
        <v>40559.902731481481</v>
      </c>
    </row>
    <row r="78" spans="1:40" x14ac:dyDescent="0.25">
      <c r="A78" s="15" t="s">
        <v>228</v>
      </c>
      <c r="B78" s="52"/>
      <c r="C78" s="52"/>
      <c r="D78" s="52"/>
      <c r="E78" s="52"/>
      <c r="F78" s="53"/>
      <c r="G78" s="53"/>
      <c r="H78" s="54"/>
      <c r="I78" s="53"/>
      <c r="J78" s="16"/>
      <c r="K78" s="16"/>
      <c r="L78" s="74"/>
      <c r="M78" s="69"/>
      <c r="N78" s="97" t="s">
        <v>1147</v>
      </c>
      <c r="O78" s="16"/>
      <c r="P78" s="17"/>
      <c r="Q78" s="75"/>
      <c r="R78" s="75"/>
      <c r="S78" s="17"/>
      <c r="T78" s="77"/>
      <c r="U78" s="78"/>
      <c r="V78" s="78"/>
      <c r="W78" s="76"/>
      <c r="X78" s="79"/>
      <c r="Y78" s="79"/>
      <c r="Z78" s="70"/>
      <c r="AA78" s="70"/>
      <c r="AB78" s="80"/>
      <c r="AC78" s="72">
        <v>1</v>
      </c>
      <c r="AD78" s="72">
        <v>138</v>
      </c>
      <c r="AE78" s="72">
        <v>3149</v>
      </c>
      <c r="AF78" s="72">
        <v>4265</v>
      </c>
      <c r="AG78" s="72"/>
      <c r="AH78" s="72"/>
      <c r="AI78" s="72"/>
      <c r="AJ78" s="72">
        <v>40443.280416666668</v>
      </c>
      <c r="AK78" s="72" t="s">
        <v>1506</v>
      </c>
      <c r="AL78" s="72" t="s">
        <v>1582</v>
      </c>
      <c r="AM78" s="72" t="s">
        <v>2003</v>
      </c>
      <c r="AN78" s="72">
        <v>40559.912465277775</v>
      </c>
    </row>
    <row r="79" spans="1:40" x14ac:dyDescent="0.25">
      <c r="A79" s="15" t="s">
        <v>229</v>
      </c>
      <c r="B79" s="52"/>
      <c r="C79" s="52"/>
      <c r="D79" s="52"/>
      <c r="E79" s="52"/>
      <c r="F79" s="53"/>
      <c r="G79" s="53"/>
      <c r="H79" s="54"/>
      <c r="I79" s="53"/>
      <c r="J79" s="16"/>
      <c r="K79" s="16"/>
      <c r="L79" s="74"/>
      <c r="M79" s="69"/>
      <c r="N79" s="97" t="s">
        <v>1148</v>
      </c>
      <c r="O79" s="16"/>
      <c r="P79" s="17"/>
      <c r="Q79" s="75"/>
      <c r="R79" s="75"/>
      <c r="S79" s="17"/>
      <c r="T79" s="77"/>
      <c r="U79" s="78"/>
      <c r="V79" s="78"/>
      <c r="W79" s="76"/>
      <c r="X79" s="79"/>
      <c r="Y79" s="79"/>
      <c r="Z79" s="70"/>
      <c r="AA79" s="70"/>
      <c r="AB79" s="80"/>
      <c r="AC79" s="72">
        <v>117</v>
      </c>
      <c r="AD79" s="72">
        <v>49</v>
      </c>
      <c r="AE79" s="72">
        <v>299</v>
      </c>
      <c r="AF79" s="72">
        <v>4</v>
      </c>
      <c r="AG79" s="72"/>
      <c r="AH79" s="72"/>
      <c r="AI79" s="72"/>
      <c r="AJ79" s="72">
        <v>40340.825624999998</v>
      </c>
      <c r="AK79" s="72" t="s">
        <v>1506</v>
      </c>
      <c r="AL79" s="72" t="s">
        <v>1583</v>
      </c>
      <c r="AM79" s="72" t="s">
        <v>2008</v>
      </c>
      <c r="AN79" s="72">
        <v>40559.913229166668</v>
      </c>
    </row>
    <row r="80" spans="1:40" x14ac:dyDescent="0.25">
      <c r="A80" s="15" t="s">
        <v>277</v>
      </c>
      <c r="B80" s="52"/>
      <c r="C80" s="52"/>
      <c r="D80" s="52"/>
      <c r="E80" s="52"/>
      <c r="F80" s="53"/>
      <c r="G80" s="53"/>
      <c r="H80" s="54"/>
      <c r="I80" s="53"/>
      <c r="J80" s="16"/>
      <c r="K80" s="16"/>
      <c r="L80" s="74"/>
      <c r="M80" s="69"/>
      <c r="N80" s="97" t="s">
        <v>1149</v>
      </c>
      <c r="O80" s="16"/>
      <c r="P80" s="17"/>
      <c r="Q80" s="75"/>
      <c r="R80" s="75"/>
      <c r="S80" s="17"/>
      <c r="T80" s="77"/>
      <c r="U80" s="78"/>
      <c r="V80" s="78"/>
      <c r="W80" s="76"/>
      <c r="X80" s="79"/>
      <c r="Y80" s="79"/>
      <c r="Z80" s="70"/>
      <c r="AA80" s="70"/>
      <c r="AB80" s="80"/>
      <c r="AC80" s="72">
        <v>154</v>
      </c>
      <c r="AD80" s="72">
        <v>72</v>
      </c>
      <c r="AE80" s="72">
        <v>96</v>
      </c>
      <c r="AF80" s="72">
        <v>2</v>
      </c>
      <c r="AG80" s="72"/>
      <c r="AH80" s="72" t="s">
        <v>1035</v>
      </c>
      <c r="AI80" s="72">
        <v>-21600</v>
      </c>
      <c r="AJ80" s="72">
        <v>39300.559652777774</v>
      </c>
      <c r="AK80" s="72" t="s">
        <v>1506</v>
      </c>
      <c r="AL80" s="72" t="s">
        <v>1584</v>
      </c>
      <c r="AM80" s="72" t="s">
        <v>2009</v>
      </c>
      <c r="AN80" s="72">
        <v>40559.936006944445</v>
      </c>
    </row>
    <row r="81" spans="1:40" x14ac:dyDescent="0.25">
      <c r="A81" s="15" t="s">
        <v>230</v>
      </c>
      <c r="B81" s="52"/>
      <c r="C81" s="52"/>
      <c r="D81" s="52"/>
      <c r="E81" s="52"/>
      <c r="F81" s="53"/>
      <c r="G81" s="53"/>
      <c r="H81" s="54"/>
      <c r="I81" s="53"/>
      <c r="J81" s="16"/>
      <c r="K81" s="16"/>
      <c r="L81" s="74"/>
      <c r="M81" s="69"/>
      <c r="N81" s="97" t="s">
        <v>1150</v>
      </c>
      <c r="O81" s="16"/>
      <c r="P81" s="17"/>
      <c r="Q81" s="75"/>
      <c r="R81" s="75"/>
      <c r="S81" s="17"/>
      <c r="T81" s="77"/>
      <c r="U81" s="78"/>
      <c r="V81" s="78"/>
      <c r="W81" s="76"/>
      <c r="X81" s="79"/>
      <c r="Y81" s="79"/>
      <c r="Z81" s="70"/>
      <c r="AA81" s="70"/>
      <c r="AB81" s="80"/>
      <c r="AC81" s="72">
        <v>16</v>
      </c>
      <c r="AD81" s="72">
        <v>37</v>
      </c>
      <c r="AE81" s="72">
        <v>32</v>
      </c>
      <c r="AF81" s="72">
        <v>1</v>
      </c>
      <c r="AG81" s="72" t="s">
        <v>701</v>
      </c>
      <c r="AH81" s="72" t="s">
        <v>1035</v>
      </c>
      <c r="AI81" s="72">
        <v>-21600</v>
      </c>
      <c r="AJ81" s="72">
        <v>39940.72991898148</v>
      </c>
      <c r="AK81" s="72" t="s">
        <v>1506</v>
      </c>
      <c r="AL81" s="72" t="s">
        <v>1585</v>
      </c>
      <c r="AM81" s="72" t="s">
        <v>2010</v>
      </c>
      <c r="AN81" s="72">
        <v>40559.914849537039</v>
      </c>
    </row>
    <row r="82" spans="1:40" x14ac:dyDescent="0.25">
      <c r="A82" s="15" t="s">
        <v>231</v>
      </c>
      <c r="B82" s="52"/>
      <c r="C82" s="52"/>
      <c r="D82" s="52"/>
      <c r="E82" s="52"/>
      <c r="F82" s="53"/>
      <c r="G82" s="53"/>
      <c r="H82" s="54"/>
      <c r="I82" s="53"/>
      <c r="J82" s="16"/>
      <c r="K82" s="16"/>
      <c r="L82" s="74"/>
      <c r="M82" s="69"/>
      <c r="N82" s="97" t="s">
        <v>1151</v>
      </c>
      <c r="O82" s="16"/>
      <c r="P82" s="17"/>
      <c r="Q82" s="75"/>
      <c r="R82" s="75"/>
      <c r="S82" s="17"/>
      <c r="T82" s="77"/>
      <c r="U82" s="78"/>
      <c r="V82" s="78"/>
      <c r="W82" s="76"/>
      <c r="X82" s="79"/>
      <c r="Y82" s="79"/>
      <c r="Z82" s="70"/>
      <c r="AA82" s="70"/>
      <c r="AB82" s="80"/>
      <c r="AC82" s="72">
        <v>55</v>
      </c>
      <c r="AD82" s="72">
        <v>22</v>
      </c>
      <c r="AE82" s="72">
        <v>394</v>
      </c>
      <c r="AF82" s="72">
        <v>72</v>
      </c>
      <c r="AG82" s="72" t="s">
        <v>702</v>
      </c>
      <c r="AH82" s="72"/>
      <c r="AI82" s="72"/>
      <c r="AJ82" s="72">
        <v>40138.006539351853</v>
      </c>
      <c r="AK82" s="72" t="s">
        <v>1506</v>
      </c>
      <c r="AL82" s="72" t="s">
        <v>1586</v>
      </c>
      <c r="AM82" s="72" t="s">
        <v>2011</v>
      </c>
      <c r="AN82" s="72">
        <v>40559.920069444444</v>
      </c>
    </row>
    <row r="83" spans="1:40" x14ac:dyDescent="0.25">
      <c r="A83" s="15" t="s">
        <v>417</v>
      </c>
      <c r="B83" s="52"/>
      <c r="C83" s="52"/>
      <c r="D83" s="52"/>
      <c r="E83" s="52"/>
      <c r="F83" s="53"/>
      <c r="G83" s="53"/>
      <c r="H83" s="54"/>
      <c r="I83" s="53"/>
      <c r="J83" s="16"/>
      <c r="K83" s="16"/>
      <c r="L83" s="74"/>
      <c r="M83" s="69"/>
      <c r="N83" s="97" t="s">
        <v>1152</v>
      </c>
      <c r="O83" s="16"/>
      <c r="P83" s="17"/>
      <c r="Q83" s="75"/>
      <c r="R83" s="75"/>
      <c r="S83" s="17"/>
      <c r="T83" s="77"/>
      <c r="U83" s="78"/>
      <c r="V83" s="78"/>
      <c r="W83" s="76"/>
      <c r="X83" s="79"/>
      <c r="Y83" s="79"/>
      <c r="Z83" s="70"/>
      <c r="AA83" s="70"/>
      <c r="AB83" s="80"/>
      <c r="AC83" s="72">
        <v>408</v>
      </c>
      <c r="AD83" s="72">
        <v>567</v>
      </c>
      <c r="AE83" s="72">
        <v>2545</v>
      </c>
      <c r="AF83" s="72">
        <v>12</v>
      </c>
      <c r="AG83" s="72" t="s">
        <v>703</v>
      </c>
      <c r="AH83" s="72" t="s">
        <v>1035</v>
      </c>
      <c r="AI83" s="72">
        <v>-21600</v>
      </c>
      <c r="AJ83" s="72">
        <v>40344.016319444447</v>
      </c>
      <c r="AK83" s="72" t="s">
        <v>1506</v>
      </c>
      <c r="AL83" s="72" t="s">
        <v>1587</v>
      </c>
      <c r="AM83" s="72" t="s">
        <v>2012</v>
      </c>
      <c r="AN83" s="72">
        <v>40560.742615740739</v>
      </c>
    </row>
    <row r="84" spans="1:40" x14ac:dyDescent="0.25">
      <c r="A84" s="15" t="s">
        <v>232</v>
      </c>
      <c r="B84" s="52"/>
      <c r="C84" s="52"/>
      <c r="D84" s="52"/>
      <c r="E84" s="52"/>
      <c r="F84" s="53"/>
      <c r="G84" s="53"/>
      <c r="H84" s="54"/>
      <c r="I84" s="53"/>
      <c r="J84" s="16"/>
      <c r="K84" s="16"/>
      <c r="L84" s="74"/>
      <c r="M84" s="69"/>
      <c r="N84" s="97" t="s">
        <v>1153</v>
      </c>
      <c r="O84" s="16"/>
      <c r="P84" s="17"/>
      <c r="Q84" s="75"/>
      <c r="R84" s="75"/>
      <c r="S84" s="17"/>
      <c r="T84" s="77"/>
      <c r="U84" s="78"/>
      <c r="V84" s="78"/>
      <c r="W84" s="76"/>
      <c r="X84" s="79"/>
      <c r="Y84" s="79"/>
      <c r="Z84" s="70"/>
      <c r="AA84" s="70"/>
      <c r="AB84" s="80"/>
      <c r="AC84" s="72">
        <v>577</v>
      </c>
      <c r="AD84" s="72">
        <v>587</v>
      </c>
      <c r="AE84" s="72">
        <v>1023</v>
      </c>
      <c r="AF84" s="72">
        <v>0</v>
      </c>
      <c r="AG84" s="72" t="s">
        <v>704</v>
      </c>
      <c r="AH84" s="72" t="s">
        <v>1033</v>
      </c>
      <c r="AI84" s="72">
        <v>-18000</v>
      </c>
      <c r="AJ84" s="72">
        <v>39942.681226851855</v>
      </c>
      <c r="AK84" s="72" t="s">
        <v>1506</v>
      </c>
      <c r="AL84" s="72" t="s">
        <v>1588</v>
      </c>
      <c r="AM84" s="72" t="s">
        <v>2013</v>
      </c>
      <c r="AN84" s="72">
        <v>40559.894791666666</v>
      </c>
    </row>
    <row r="85" spans="1:40" x14ac:dyDescent="0.25">
      <c r="A85" s="15" t="s">
        <v>233</v>
      </c>
      <c r="B85" s="52"/>
      <c r="C85" s="52"/>
      <c r="D85" s="52"/>
      <c r="E85" s="52"/>
      <c r="F85" s="53"/>
      <c r="G85" s="53"/>
      <c r="H85" s="54"/>
      <c r="I85" s="53"/>
      <c r="J85" s="16"/>
      <c r="K85" s="16"/>
      <c r="L85" s="74"/>
      <c r="M85" s="69"/>
      <c r="N85" s="97" t="s">
        <v>1154</v>
      </c>
      <c r="O85" s="16"/>
      <c r="P85" s="17"/>
      <c r="Q85" s="75"/>
      <c r="R85" s="75"/>
      <c r="S85" s="17"/>
      <c r="T85" s="77"/>
      <c r="U85" s="78"/>
      <c r="V85" s="78"/>
      <c r="W85" s="76"/>
      <c r="X85" s="79"/>
      <c r="Y85" s="79"/>
      <c r="Z85" s="70"/>
      <c r="AA85" s="70"/>
      <c r="AB85" s="80"/>
      <c r="AC85" s="72">
        <v>127</v>
      </c>
      <c r="AD85" s="72">
        <v>401</v>
      </c>
      <c r="AE85" s="72">
        <v>4187</v>
      </c>
      <c r="AF85" s="72">
        <v>0</v>
      </c>
      <c r="AG85" s="72" t="s">
        <v>705</v>
      </c>
      <c r="AH85" s="72" t="s">
        <v>1035</v>
      </c>
      <c r="AI85" s="72">
        <v>-21600</v>
      </c>
      <c r="AJ85" s="72">
        <v>40056.661643518521</v>
      </c>
      <c r="AK85" s="72" t="s">
        <v>1506</v>
      </c>
      <c r="AL85" s="72" t="s">
        <v>1589</v>
      </c>
      <c r="AM85" s="72" t="s">
        <v>2014</v>
      </c>
      <c r="AN85" s="72">
        <v>40559.92559027778</v>
      </c>
    </row>
    <row r="86" spans="1:40" x14ac:dyDescent="0.25">
      <c r="A86" s="15" t="s">
        <v>234</v>
      </c>
      <c r="B86" s="52"/>
      <c r="C86" s="52"/>
      <c r="D86" s="52"/>
      <c r="E86" s="52"/>
      <c r="F86" s="53"/>
      <c r="G86" s="53"/>
      <c r="H86" s="54"/>
      <c r="I86" s="53"/>
      <c r="J86" s="16"/>
      <c r="K86" s="16"/>
      <c r="L86" s="74"/>
      <c r="M86" s="69"/>
      <c r="N86" s="97" t="s">
        <v>1155</v>
      </c>
      <c r="O86" s="16"/>
      <c r="P86" s="17"/>
      <c r="Q86" s="75"/>
      <c r="R86" s="75"/>
      <c r="S86" s="17"/>
      <c r="T86" s="77"/>
      <c r="U86" s="78"/>
      <c r="V86" s="78"/>
      <c r="W86" s="76"/>
      <c r="X86" s="79"/>
      <c r="Y86" s="79"/>
      <c r="Z86" s="70"/>
      <c r="AA86" s="70"/>
      <c r="AB86" s="80"/>
      <c r="AC86" s="72">
        <v>355</v>
      </c>
      <c r="AD86" s="72">
        <v>264</v>
      </c>
      <c r="AE86" s="72">
        <v>2019</v>
      </c>
      <c r="AF86" s="72">
        <v>14</v>
      </c>
      <c r="AG86" s="72" t="s">
        <v>706</v>
      </c>
      <c r="AH86" s="72" t="s">
        <v>1035</v>
      </c>
      <c r="AI86" s="72">
        <v>-21600</v>
      </c>
      <c r="AJ86" s="72">
        <v>39895.913576388892</v>
      </c>
      <c r="AK86" s="72" t="s">
        <v>1506</v>
      </c>
      <c r="AL86" s="72" t="s">
        <v>1590</v>
      </c>
      <c r="AM86" s="72" t="s">
        <v>2015</v>
      </c>
      <c r="AN86" s="72">
        <v>40559.929409722223</v>
      </c>
    </row>
    <row r="87" spans="1:40" x14ac:dyDescent="0.25">
      <c r="A87" s="15" t="s">
        <v>447</v>
      </c>
      <c r="B87" s="52"/>
      <c r="C87" s="52"/>
      <c r="D87" s="52"/>
      <c r="E87" s="52"/>
      <c r="F87" s="53"/>
      <c r="G87" s="53"/>
      <c r="H87" s="54"/>
      <c r="I87" s="53"/>
      <c r="J87" s="16"/>
      <c r="K87" s="16"/>
      <c r="L87" s="74"/>
      <c r="M87" s="69"/>
      <c r="N87" s="97" t="s">
        <v>1156</v>
      </c>
      <c r="O87" s="16"/>
      <c r="P87" s="17"/>
      <c r="Q87" s="75"/>
      <c r="R87" s="75"/>
      <c r="S87" s="17"/>
      <c r="T87" s="77"/>
      <c r="U87" s="78"/>
      <c r="V87" s="78"/>
      <c r="W87" s="76"/>
      <c r="X87" s="79"/>
      <c r="Y87" s="79"/>
      <c r="Z87" s="70"/>
      <c r="AA87" s="70"/>
      <c r="AB87" s="80"/>
      <c r="AC87" s="72">
        <v>519</v>
      </c>
      <c r="AD87" s="72">
        <v>562</v>
      </c>
      <c r="AE87" s="72">
        <v>1143</v>
      </c>
      <c r="AF87" s="72">
        <v>11</v>
      </c>
      <c r="AG87" s="72" t="s">
        <v>707</v>
      </c>
      <c r="AH87" s="72" t="s">
        <v>1033</v>
      </c>
      <c r="AI87" s="72">
        <v>-18000</v>
      </c>
      <c r="AJ87" s="72">
        <v>39980.931134259263</v>
      </c>
      <c r="AK87" s="72" t="s">
        <v>1506</v>
      </c>
      <c r="AL87" s="72" t="s">
        <v>1591</v>
      </c>
      <c r="AM87" s="72" t="s">
        <v>2016</v>
      </c>
      <c r="AN87" s="72">
        <v>40560.805023148147</v>
      </c>
    </row>
    <row r="88" spans="1:40" x14ac:dyDescent="0.25">
      <c r="A88" s="15" t="s">
        <v>461</v>
      </c>
      <c r="B88" s="52"/>
      <c r="C88" s="52"/>
      <c r="D88" s="52"/>
      <c r="E88" s="52"/>
      <c r="F88" s="53"/>
      <c r="G88" s="53"/>
      <c r="H88" s="54"/>
      <c r="I88" s="53"/>
      <c r="J88" s="16"/>
      <c r="K88" s="16"/>
      <c r="L88" s="74"/>
      <c r="M88" s="69"/>
      <c r="N88" s="97" t="s">
        <v>1157</v>
      </c>
      <c r="O88" s="16"/>
      <c r="P88" s="17"/>
      <c r="Q88" s="75"/>
      <c r="R88" s="75"/>
      <c r="S88" s="17"/>
      <c r="T88" s="77"/>
      <c r="U88" s="78"/>
      <c r="V88" s="78"/>
      <c r="W88" s="76"/>
      <c r="X88" s="79"/>
      <c r="Y88" s="79"/>
      <c r="Z88" s="70"/>
      <c r="AA88" s="70"/>
      <c r="AB88" s="80"/>
      <c r="AC88" s="72">
        <v>712</v>
      </c>
      <c r="AD88" s="72">
        <v>1259</v>
      </c>
      <c r="AE88" s="72">
        <v>14424</v>
      </c>
      <c r="AF88" s="72">
        <v>24</v>
      </c>
      <c r="AG88" s="72" t="s">
        <v>708</v>
      </c>
      <c r="AH88" s="72" t="s">
        <v>1033</v>
      </c>
      <c r="AI88" s="72">
        <v>-18000</v>
      </c>
      <c r="AJ88" s="72">
        <v>39832.88616898148</v>
      </c>
      <c r="AK88" s="72" t="s">
        <v>1506</v>
      </c>
      <c r="AL88" s="72" t="s">
        <v>1592</v>
      </c>
      <c r="AM88" s="72" t="s">
        <v>2017</v>
      </c>
      <c r="AN88" s="72">
        <v>40560.818460648145</v>
      </c>
    </row>
    <row r="89" spans="1:40" x14ac:dyDescent="0.25">
      <c r="A89" s="15" t="s">
        <v>236</v>
      </c>
      <c r="B89" s="52"/>
      <c r="C89" s="52"/>
      <c r="D89" s="52"/>
      <c r="E89" s="52"/>
      <c r="F89" s="53"/>
      <c r="G89" s="53"/>
      <c r="H89" s="54"/>
      <c r="I89" s="53"/>
      <c r="J89" s="16"/>
      <c r="K89" s="16"/>
      <c r="L89" s="74"/>
      <c r="M89" s="69"/>
      <c r="N89" s="97" t="s">
        <v>1158</v>
      </c>
      <c r="O89" s="16"/>
      <c r="P89" s="17"/>
      <c r="Q89" s="75"/>
      <c r="R89" s="75"/>
      <c r="S89" s="17"/>
      <c r="T89" s="77"/>
      <c r="U89" s="78"/>
      <c r="V89" s="78"/>
      <c r="W89" s="76"/>
      <c r="X89" s="79"/>
      <c r="Y89" s="79"/>
      <c r="Z89" s="70"/>
      <c r="AA89" s="70"/>
      <c r="AB89" s="80"/>
      <c r="AC89" s="72">
        <v>192</v>
      </c>
      <c r="AD89" s="72">
        <v>399</v>
      </c>
      <c r="AE89" s="72">
        <v>2270</v>
      </c>
      <c r="AF89" s="72">
        <v>105</v>
      </c>
      <c r="AG89" s="72" t="s">
        <v>709</v>
      </c>
      <c r="AH89" s="72" t="s">
        <v>1035</v>
      </c>
      <c r="AI89" s="72">
        <v>-21600</v>
      </c>
      <c r="AJ89" s="72">
        <v>40419.837812500002</v>
      </c>
      <c r="AK89" s="72" t="s">
        <v>1506</v>
      </c>
      <c r="AL89" s="72" t="s">
        <v>1593</v>
      </c>
      <c r="AM89" s="72" t="s">
        <v>1990</v>
      </c>
      <c r="AN89" s="72">
        <v>40559.93377314815</v>
      </c>
    </row>
    <row r="90" spans="1:40" x14ac:dyDescent="0.25">
      <c r="A90" s="15" t="s">
        <v>237</v>
      </c>
      <c r="B90" s="52"/>
      <c r="C90" s="52"/>
      <c r="D90" s="52"/>
      <c r="E90" s="52"/>
      <c r="F90" s="53"/>
      <c r="G90" s="53"/>
      <c r="H90" s="54"/>
      <c r="I90" s="53"/>
      <c r="J90" s="16"/>
      <c r="K90" s="16"/>
      <c r="L90" s="74"/>
      <c r="M90" s="69"/>
      <c r="N90" s="97" t="s">
        <v>1159</v>
      </c>
      <c r="O90" s="16"/>
      <c r="P90" s="17"/>
      <c r="Q90" s="75"/>
      <c r="R90" s="75"/>
      <c r="S90" s="17"/>
      <c r="T90" s="77"/>
      <c r="U90" s="78"/>
      <c r="V90" s="78"/>
      <c r="W90" s="76"/>
      <c r="X90" s="79"/>
      <c r="Y90" s="79"/>
      <c r="Z90" s="70"/>
      <c r="AA90" s="70"/>
      <c r="AB90" s="80"/>
      <c r="AC90" s="72">
        <v>26</v>
      </c>
      <c r="AD90" s="72">
        <v>142</v>
      </c>
      <c r="AE90" s="72">
        <v>394</v>
      </c>
      <c r="AF90" s="72">
        <v>6</v>
      </c>
      <c r="AG90" s="72" t="s">
        <v>710</v>
      </c>
      <c r="AH90" s="72" t="s">
        <v>1035</v>
      </c>
      <c r="AI90" s="72">
        <v>-21600</v>
      </c>
      <c r="AJ90" s="72">
        <v>39954.767361111109</v>
      </c>
      <c r="AK90" s="72" t="s">
        <v>1506</v>
      </c>
      <c r="AL90" s="72" t="s">
        <v>1594</v>
      </c>
      <c r="AM90" s="72" t="s">
        <v>1990</v>
      </c>
      <c r="AN90" s="72">
        <v>40559.933842592596</v>
      </c>
    </row>
    <row r="91" spans="1:40" x14ac:dyDescent="0.25">
      <c r="A91" s="15" t="s">
        <v>238</v>
      </c>
      <c r="B91" s="52"/>
      <c r="C91" s="52"/>
      <c r="D91" s="52"/>
      <c r="E91" s="52"/>
      <c r="F91" s="53"/>
      <c r="G91" s="53"/>
      <c r="H91" s="54"/>
      <c r="I91" s="53"/>
      <c r="J91" s="16"/>
      <c r="K91" s="16"/>
      <c r="L91" s="74"/>
      <c r="M91" s="69"/>
      <c r="N91" s="97" t="s">
        <v>1160</v>
      </c>
      <c r="O91" s="16"/>
      <c r="P91" s="17"/>
      <c r="Q91" s="75"/>
      <c r="R91" s="75"/>
      <c r="S91" s="17"/>
      <c r="T91" s="77"/>
      <c r="U91" s="78"/>
      <c r="V91" s="78"/>
      <c r="W91" s="76"/>
      <c r="X91" s="79"/>
      <c r="Y91" s="79"/>
      <c r="Z91" s="70"/>
      <c r="AA91" s="70"/>
      <c r="AB91" s="80"/>
      <c r="AC91" s="72">
        <v>547</v>
      </c>
      <c r="AD91" s="72">
        <v>410</v>
      </c>
      <c r="AE91" s="72">
        <v>639</v>
      </c>
      <c r="AF91" s="72">
        <v>6</v>
      </c>
      <c r="AG91" s="72" t="s">
        <v>711</v>
      </c>
      <c r="AH91" s="72" t="s">
        <v>1032</v>
      </c>
      <c r="AI91" s="72">
        <v>0</v>
      </c>
      <c r="AJ91" s="72">
        <v>39570.670115740744</v>
      </c>
      <c r="AK91" s="72" t="s">
        <v>1506</v>
      </c>
      <c r="AL91" s="72" t="s">
        <v>1595</v>
      </c>
      <c r="AM91" s="72" t="s">
        <v>2018</v>
      </c>
      <c r="AN91" s="72">
        <v>40559.934756944444</v>
      </c>
    </row>
    <row r="92" spans="1:40" x14ac:dyDescent="0.25">
      <c r="A92" s="15" t="s">
        <v>313</v>
      </c>
      <c r="B92" s="52"/>
      <c r="C92" s="52"/>
      <c r="D92" s="52"/>
      <c r="E92" s="52"/>
      <c r="F92" s="53"/>
      <c r="G92" s="53"/>
      <c r="H92" s="54"/>
      <c r="I92" s="53"/>
      <c r="J92" s="16"/>
      <c r="K92" s="16"/>
      <c r="L92" s="74"/>
      <c r="M92" s="69"/>
      <c r="N92" s="97" t="s">
        <v>1161</v>
      </c>
      <c r="O92" s="16"/>
      <c r="P92" s="17"/>
      <c r="Q92" s="75"/>
      <c r="R92" s="75"/>
      <c r="S92" s="17"/>
      <c r="T92" s="77"/>
      <c r="U92" s="78"/>
      <c r="V92" s="78"/>
      <c r="W92" s="76"/>
      <c r="X92" s="79"/>
      <c r="Y92" s="79"/>
      <c r="Z92" s="70"/>
      <c r="AA92" s="70"/>
      <c r="AB92" s="80"/>
      <c r="AC92" s="72">
        <v>212</v>
      </c>
      <c r="AD92" s="72">
        <v>316</v>
      </c>
      <c r="AE92" s="72">
        <v>1472</v>
      </c>
      <c r="AF92" s="72">
        <v>0</v>
      </c>
      <c r="AG92" s="72" t="s">
        <v>712</v>
      </c>
      <c r="AH92" s="72"/>
      <c r="AI92" s="72"/>
      <c r="AJ92" s="72">
        <v>40124.947997685187</v>
      </c>
      <c r="AK92" s="72" t="s">
        <v>1506</v>
      </c>
      <c r="AL92" s="72" t="s">
        <v>1596</v>
      </c>
      <c r="AM92" s="72" t="s">
        <v>2019</v>
      </c>
      <c r="AN92" s="72">
        <v>40560.365833333337</v>
      </c>
    </row>
    <row r="93" spans="1:40" x14ac:dyDescent="0.25">
      <c r="A93" s="15" t="s">
        <v>364</v>
      </c>
      <c r="B93" s="52"/>
      <c r="C93" s="52"/>
      <c r="D93" s="52"/>
      <c r="E93" s="52"/>
      <c r="F93" s="53"/>
      <c r="G93" s="53"/>
      <c r="H93" s="54"/>
      <c r="I93" s="53"/>
      <c r="J93" s="16"/>
      <c r="K93" s="16"/>
      <c r="L93" s="74"/>
      <c r="M93" s="69"/>
      <c r="N93" s="97" t="s">
        <v>1162</v>
      </c>
      <c r="O93" s="16"/>
      <c r="P93" s="17"/>
      <c r="Q93" s="75"/>
      <c r="R93" s="75"/>
      <c r="S93" s="17"/>
      <c r="T93" s="77"/>
      <c r="U93" s="78"/>
      <c r="V93" s="78"/>
      <c r="W93" s="76"/>
      <c r="X93" s="79"/>
      <c r="Y93" s="79"/>
      <c r="Z93" s="70"/>
      <c r="AA93" s="70"/>
      <c r="AB93" s="80"/>
      <c r="AC93" s="72">
        <v>207</v>
      </c>
      <c r="AD93" s="72">
        <v>282</v>
      </c>
      <c r="AE93" s="72">
        <v>101</v>
      </c>
      <c r="AF93" s="72">
        <v>2</v>
      </c>
      <c r="AG93" s="72" t="s">
        <v>713</v>
      </c>
      <c r="AH93" s="72" t="s">
        <v>1038</v>
      </c>
      <c r="AI93" s="72">
        <v>-25200</v>
      </c>
      <c r="AJ93" s="72">
        <v>39818.273229166669</v>
      </c>
      <c r="AK93" s="72" t="s">
        <v>1506</v>
      </c>
      <c r="AL93" s="72" t="s">
        <v>1597</v>
      </c>
      <c r="AM93" s="72" t="s">
        <v>2020</v>
      </c>
      <c r="AN93" s="72">
        <v>40560.661053240743</v>
      </c>
    </row>
    <row r="94" spans="1:40" x14ac:dyDescent="0.25">
      <c r="A94" s="15" t="s">
        <v>239</v>
      </c>
      <c r="B94" s="52"/>
      <c r="C94" s="52"/>
      <c r="D94" s="52"/>
      <c r="E94" s="52"/>
      <c r="F94" s="53"/>
      <c r="G94" s="53"/>
      <c r="H94" s="54"/>
      <c r="I94" s="53"/>
      <c r="J94" s="16"/>
      <c r="K94" s="16"/>
      <c r="L94" s="74"/>
      <c r="M94" s="69"/>
      <c r="N94" s="97" t="s">
        <v>1163</v>
      </c>
      <c r="O94" s="16"/>
      <c r="P94" s="17"/>
      <c r="Q94" s="75"/>
      <c r="R94" s="75"/>
      <c r="S94" s="17"/>
      <c r="T94" s="77"/>
      <c r="U94" s="78"/>
      <c r="V94" s="78"/>
      <c r="W94" s="76"/>
      <c r="X94" s="79"/>
      <c r="Y94" s="79"/>
      <c r="Z94" s="70"/>
      <c r="AA94" s="70"/>
      <c r="AB94" s="80"/>
      <c r="AC94" s="72">
        <v>204</v>
      </c>
      <c r="AD94" s="72">
        <v>196</v>
      </c>
      <c r="AE94" s="72">
        <v>1355</v>
      </c>
      <c r="AF94" s="72">
        <v>4</v>
      </c>
      <c r="AG94" s="72" t="s">
        <v>714</v>
      </c>
      <c r="AH94" s="72" t="s">
        <v>1038</v>
      </c>
      <c r="AI94" s="72">
        <v>-25200</v>
      </c>
      <c r="AJ94" s="72">
        <v>39870.095810185187</v>
      </c>
      <c r="AK94" s="72" t="s">
        <v>1506</v>
      </c>
      <c r="AL94" s="72" t="s">
        <v>1598</v>
      </c>
      <c r="AM94" s="72" t="s">
        <v>1990</v>
      </c>
      <c r="AN94" s="72">
        <v>40559.935648148145</v>
      </c>
    </row>
    <row r="95" spans="1:40" x14ac:dyDescent="0.25">
      <c r="A95" s="15" t="s">
        <v>240</v>
      </c>
      <c r="B95" s="52"/>
      <c r="C95" s="52"/>
      <c r="D95" s="52"/>
      <c r="E95" s="52"/>
      <c r="F95" s="53"/>
      <c r="G95" s="53"/>
      <c r="H95" s="54"/>
      <c r="I95" s="53"/>
      <c r="J95" s="16"/>
      <c r="K95" s="16"/>
      <c r="L95" s="74"/>
      <c r="M95" s="69"/>
      <c r="N95" s="97" t="s">
        <v>1164</v>
      </c>
      <c r="O95" s="16"/>
      <c r="P95" s="17"/>
      <c r="Q95" s="75"/>
      <c r="R95" s="75"/>
      <c r="S95" s="17"/>
      <c r="T95" s="77"/>
      <c r="U95" s="78"/>
      <c r="V95" s="78"/>
      <c r="W95" s="76"/>
      <c r="X95" s="79"/>
      <c r="Y95" s="79"/>
      <c r="Z95" s="70"/>
      <c r="AA95" s="70"/>
      <c r="AB95" s="80"/>
      <c r="AC95" s="72">
        <v>453</v>
      </c>
      <c r="AD95" s="72">
        <v>303</v>
      </c>
      <c r="AE95" s="72">
        <v>2489</v>
      </c>
      <c r="AF95" s="72">
        <v>1</v>
      </c>
      <c r="AG95" s="72" t="s">
        <v>715</v>
      </c>
      <c r="AH95" s="72" t="s">
        <v>1033</v>
      </c>
      <c r="AI95" s="72">
        <v>-18000</v>
      </c>
      <c r="AJ95" s="72">
        <v>39668.496076388888</v>
      </c>
      <c r="AK95" s="72" t="s">
        <v>1506</v>
      </c>
      <c r="AL95" s="72" t="s">
        <v>1599</v>
      </c>
      <c r="AM95" s="72" t="s">
        <v>2021</v>
      </c>
      <c r="AN95" s="72">
        <v>40559.9372337963</v>
      </c>
    </row>
    <row r="96" spans="1:40" x14ac:dyDescent="0.25">
      <c r="A96" s="15" t="s">
        <v>493</v>
      </c>
      <c r="B96" s="52"/>
      <c r="C96" s="52"/>
      <c r="D96" s="52"/>
      <c r="E96" s="52"/>
      <c r="F96" s="53"/>
      <c r="G96" s="53"/>
      <c r="H96" s="54"/>
      <c r="I96" s="53"/>
      <c r="J96" s="16"/>
      <c r="K96" s="16"/>
      <c r="L96" s="74"/>
      <c r="M96" s="69"/>
      <c r="N96" s="97" t="s">
        <v>1165</v>
      </c>
      <c r="O96" s="16"/>
      <c r="P96" s="17"/>
      <c r="Q96" s="75"/>
      <c r="R96" s="75"/>
      <c r="S96" s="17"/>
      <c r="T96" s="77"/>
      <c r="U96" s="78"/>
      <c r="V96" s="78"/>
      <c r="W96" s="76"/>
      <c r="X96" s="79"/>
      <c r="Y96" s="79"/>
      <c r="Z96" s="70"/>
      <c r="AA96" s="70"/>
      <c r="AB96" s="80"/>
      <c r="AC96" s="72">
        <v>1502</v>
      </c>
      <c r="AD96" s="72">
        <v>1065</v>
      </c>
      <c r="AE96" s="72">
        <v>3477</v>
      </c>
      <c r="AF96" s="72">
        <v>34</v>
      </c>
      <c r="AG96" s="72" t="s">
        <v>716</v>
      </c>
      <c r="AH96" s="72" t="s">
        <v>1033</v>
      </c>
      <c r="AI96" s="72">
        <v>-18000</v>
      </c>
      <c r="AJ96" s="72">
        <v>39840.634386574071</v>
      </c>
      <c r="AK96" s="72" t="s">
        <v>1506</v>
      </c>
      <c r="AL96" s="72" t="s">
        <v>1600</v>
      </c>
      <c r="AM96" s="72" t="s">
        <v>2022</v>
      </c>
      <c r="AN96" s="72">
        <v>40560.843969907408</v>
      </c>
    </row>
    <row r="97" spans="1:40" x14ac:dyDescent="0.25">
      <c r="A97" s="15" t="s">
        <v>241</v>
      </c>
      <c r="B97" s="52"/>
      <c r="C97" s="52"/>
      <c r="D97" s="52"/>
      <c r="E97" s="52"/>
      <c r="F97" s="53"/>
      <c r="G97" s="53"/>
      <c r="H97" s="54"/>
      <c r="I97" s="53"/>
      <c r="J97" s="16"/>
      <c r="K97" s="16"/>
      <c r="L97" s="74"/>
      <c r="M97" s="69"/>
      <c r="N97" s="97" t="s">
        <v>1166</v>
      </c>
      <c r="O97" s="16"/>
      <c r="P97" s="17"/>
      <c r="Q97" s="75"/>
      <c r="R97" s="75"/>
      <c r="S97" s="17"/>
      <c r="T97" s="77"/>
      <c r="U97" s="78"/>
      <c r="V97" s="78"/>
      <c r="W97" s="76"/>
      <c r="X97" s="79"/>
      <c r="Y97" s="79"/>
      <c r="Z97" s="70"/>
      <c r="AA97" s="70"/>
      <c r="AB97" s="80"/>
      <c r="AC97" s="72">
        <v>198</v>
      </c>
      <c r="AD97" s="72">
        <v>135</v>
      </c>
      <c r="AE97" s="72">
        <v>854</v>
      </c>
      <c r="AF97" s="72">
        <v>176</v>
      </c>
      <c r="AG97" s="72" t="s">
        <v>717</v>
      </c>
      <c r="AH97" s="72" t="s">
        <v>1032</v>
      </c>
      <c r="AI97" s="72">
        <v>0</v>
      </c>
      <c r="AJ97" s="72">
        <v>39855.818506944444</v>
      </c>
      <c r="AK97" s="72" t="s">
        <v>1506</v>
      </c>
      <c r="AL97" s="72" t="s">
        <v>1601</v>
      </c>
      <c r="AM97" s="72" t="s">
        <v>2023</v>
      </c>
      <c r="AN97" s="72">
        <v>40559.939097222225</v>
      </c>
    </row>
    <row r="98" spans="1:40" x14ac:dyDescent="0.25">
      <c r="A98" s="15" t="s">
        <v>242</v>
      </c>
      <c r="B98" s="52"/>
      <c r="C98" s="52"/>
      <c r="D98" s="52"/>
      <c r="E98" s="52"/>
      <c r="F98" s="53"/>
      <c r="G98" s="53"/>
      <c r="H98" s="54"/>
      <c r="I98" s="53"/>
      <c r="J98" s="16"/>
      <c r="K98" s="16"/>
      <c r="L98" s="74"/>
      <c r="M98" s="69"/>
      <c r="N98" s="97" t="s">
        <v>1167</v>
      </c>
      <c r="O98" s="16"/>
      <c r="P98" s="17"/>
      <c r="Q98" s="75"/>
      <c r="R98" s="75"/>
      <c r="S98" s="17"/>
      <c r="T98" s="77"/>
      <c r="U98" s="78"/>
      <c r="V98" s="78"/>
      <c r="W98" s="76"/>
      <c r="X98" s="79"/>
      <c r="Y98" s="79"/>
      <c r="Z98" s="70"/>
      <c r="AA98" s="70"/>
      <c r="AB98" s="80"/>
      <c r="AC98" s="72">
        <v>736</v>
      </c>
      <c r="AD98" s="72">
        <v>469</v>
      </c>
      <c r="AE98" s="72">
        <v>1801</v>
      </c>
      <c r="AF98" s="72">
        <v>37</v>
      </c>
      <c r="AG98" s="72" t="s">
        <v>718</v>
      </c>
      <c r="AH98" s="72" t="s">
        <v>1044</v>
      </c>
      <c r="AI98" s="72">
        <v>0</v>
      </c>
      <c r="AJ98" s="72">
        <v>39466.587175925924</v>
      </c>
      <c r="AK98" s="72" t="s">
        <v>1506</v>
      </c>
      <c r="AL98" s="72" t="s">
        <v>1602</v>
      </c>
      <c r="AM98" s="72" t="s">
        <v>2024</v>
      </c>
      <c r="AN98" s="72">
        <v>40559.943935185183</v>
      </c>
    </row>
    <row r="99" spans="1:40" x14ac:dyDescent="0.25">
      <c r="A99" s="15" t="s">
        <v>243</v>
      </c>
      <c r="B99" s="52"/>
      <c r="C99" s="52"/>
      <c r="D99" s="52"/>
      <c r="E99" s="52"/>
      <c r="F99" s="53"/>
      <c r="G99" s="53"/>
      <c r="H99" s="54"/>
      <c r="I99" s="53"/>
      <c r="J99" s="16"/>
      <c r="K99" s="16"/>
      <c r="L99" s="74"/>
      <c r="M99" s="69"/>
      <c r="N99" s="97" t="s">
        <v>1168</v>
      </c>
      <c r="O99" s="16"/>
      <c r="P99" s="17"/>
      <c r="Q99" s="75"/>
      <c r="R99" s="75"/>
      <c r="S99" s="17"/>
      <c r="T99" s="77"/>
      <c r="U99" s="78"/>
      <c r="V99" s="78"/>
      <c r="W99" s="76"/>
      <c r="X99" s="79"/>
      <c r="Y99" s="79"/>
      <c r="Z99" s="70"/>
      <c r="AA99" s="70"/>
      <c r="AB99" s="80"/>
      <c r="AC99" s="72">
        <v>690</v>
      </c>
      <c r="AD99" s="72">
        <v>220</v>
      </c>
      <c r="AE99" s="72">
        <v>1131</v>
      </c>
      <c r="AF99" s="72">
        <v>50</v>
      </c>
      <c r="AG99" s="72" t="s">
        <v>719</v>
      </c>
      <c r="AH99" s="72" t="s">
        <v>1036</v>
      </c>
      <c r="AI99" s="72">
        <v>-18000</v>
      </c>
      <c r="AJ99" s="72">
        <v>39929.733842592592</v>
      </c>
      <c r="AK99" s="72" t="s">
        <v>1506</v>
      </c>
      <c r="AL99" s="72" t="s">
        <v>1603</v>
      </c>
      <c r="AM99" s="72" t="s">
        <v>2025</v>
      </c>
      <c r="AN99" s="72">
        <v>40559.944745370369</v>
      </c>
    </row>
    <row r="100" spans="1:40" x14ac:dyDescent="0.25">
      <c r="A100" s="15" t="s">
        <v>478</v>
      </c>
      <c r="B100" s="52"/>
      <c r="C100" s="52"/>
      <c r="D100" s="52"/>
      <c r="E100" s="52"/>
      <c r="F100" s="53"/>
      <c r="G100" s="53"/>
      <c r="H100" s="54"/>
      <c r="I100" s="53"/>
      <c r="J100" s="16"/>
      <c r="K100" s="16"/>
      <c r="L100" s="74"/>
      <c r="M100" s="69"/>
      <c r="N100" s="97" t="s">
        <v>1169</v>
      </c>
      <c r="O100" s="16"/>
      <c r="P100" s="17"/>
      <c r="Q100" s="75"/>
      <c r="R100" s="75"/>
      <c r="S100" s="17"/>
      <c r="T100" s="77"/>
      <c r="U100" s="78"/>
      <c r="V100" s="78"/>
      <c r="W100" s="76"/>
      <c r="X100" s="79"/>
      <c r="Y100" s="79"/>
      <c r="Z100" s="70"/>
      <c r="AA100" s="70"/>
      <c r="AB100" s="80"/>
      <c r="AC100" s="72">
        <v>1002</v>
      </c>
      <c r="AD100" s="72">
        <v>1248</v>
      </c>
      <c r="AE100" s="72">
        <v>5175</v>
      </c>
      <c r="AF100" s="72">
        <v>12</v>
      </c>
      <c r="AG100" s="72" t="s">
        <v>720</v>
      </c>
      <c r="AH100" s="72" t="s">
        <v>1033</v>
      </c>
      <c r="AI100" s="72">
        <v>-18000</v>
      </c>
      <c r="AJ100" s="72">
        <v>39159.01458333333</v>
      </c>
      <c r="AK100" s="72" t="s">
        <v>1506</v>
      </c>
      <c r="AL100" s="72" t="s">
        <v>1604</v>
      </c>
      <c r="AM100" s="72" t="s">
        <v>2026</v>
      </c>
      <c r="AN100" s="72">
        <v>40560.760682870372</v>
      </c>
    </row>
    <row r="101" spans="1:40" x14ac:dyDescent="0.25">
      <c r="A101" s="15" t="s">
        <v>244</v>
      </c>
      <c r="B101" s="52"/>
      <c r="C101" s="52"/>
      <c r="D101" s="52"/>
      <c r="E101" s="52"/>
      <c r="F101" s="53"/>
      <c r="G101" s="53"/>
      <c r="H101" s="54"/>
      <c r="I101" s="53"/>
      <c r="J101" s="16"/>
      <c r="K101" s="16"/>
      <c r="L101" s="74"/>
      <c r="M101" s="69"/>
      <c r="N101" s="97" t="s">
        <v>1170</v>
      </c>
      <c r="O101" s="16"/>
      <c r="P101" s="17"/>
      <c r="Q101" s="75"/>
      <c r="R101" s="75"/>
      <c r="S101" s="17"/>
      <c r="T101" s="77"/>
      <c r="U101" s="78"/>
      <c r="V101" s="78"/>
      <c r="W101" s="76"/>
      <c r="X101" s="79"/>
      <c r="Y101" s="79"/>
      <c r="Z101" s="70"/>
      <c r="AA101" s="70"/>
      <c r="AB101" s="80"/>
      <c r="AC101" s="72">
        <v>146</v>
      </c>
      <c r="AD101" s="72">
        <v>264</v>
      </c>
      <c r="AE101" s="72">
        <v>80</v>
      </c>
      <c r="AF101" s="72">
        <v>5</v>
      </c>
      <c r="AG101" s="72" t="s">
        <v>721</v>
      </c>
      <c r="AH101" s="72"/>
      <c r="AI101" s="72"/>
      <c r="AJ101" s="72">
        <v>40363.489108796297</v>
      </c>
      <c r="AK101" s="72" t="s">
        <v>1506</v>
      </c>
      <c r="AL101" s="72" t="s">
        <v>1605</v>
      </c>
      <c r="AM101" s="72" t="s">
        <v>1990</v>
      </c>
      <c r="AN101" s="72">
        <v>40559.94908564815</v>
      </c>
    </row>
    <row r="102" spans="1:40" x14ac:dyDescent="0.25">
      <c r="A102" s="15" t="s">
        <v>245</v>
      </c>
      <c r="B102" s="52"/>
      <c r="C102" s="52"/>
      <c r="D102" s="52"/>
      <c r="E102" s="52"/>
      <c r="F102" s="53"/>
      <c r="G102" s="53"/>
      <c r="H102" s="54"/>
      <c r="I102" s="53"/>
      <c r="J102" s="16"/>
      <c r="K102" s="16"/>
      <c r="L102" s="74"/>
      <c r="M102" s="69"/>
      <c r="N102" s="97" t="s">
        <v>1171</v>
      </c>
      <c r="O102" s="16"/>
      <c r="P102" s="17"/>
      <c r="Q102" s="75"/>
      <c r="R102" s="75"/>
      <c r="S102" s="17"/>
      <c r="T102" s="77"/>
      <c r="U102" s="78"/>
      <c r="V102" s="78"/>
      <c r="W102" s="76"/>
      <c r="X102" s="79"/>
      <c r="Y102" s="79"/>
      <c r="Z102" s="70"/>
      <c r="AA102" s="70"/>
      <c r="AB102" s="80"/>
      <c r="AC102" s="72">
        <v>78</v>
      </c>
      <c r="AD102" s="72">
        <v>254</v>
      </c>
      <c r="AE102" s="72">
        <v>1849</v>
      </c>
      <c r="AF102" s="72">
        <v>0</v>
      </c>
      <c r="AG102" s="72" t="s">
        <v>722</v>
      </c>
      <c r="AH102" s="72" t="s">
        <v>1045</v>
      </c>
      <c r="AI102" s="72">
        <v>32400</v>
      </c>
      <c r="AJ102" s="72">
        <v>39183.520694444444</v>
      </c>
      <c r="AK102" s="72" t="s">
        <v>1506</v>
      </c>
      <c r="AL102" s="72" t="s">
        <v>1606</v>
      </c>
      <c r="AM102" s="72" t="s">
        <v>2027</v>
      </c>
      <c r="AN102" s="72">
        <v>40559.956388888888</v>
      </c>
    </row>
    <row r="103" spans="1:40" x14ac:dyDescent="0.25">
      <c r="A103" s="15" t="s">
        <v>506</v>
      </c>
      <c r="B103" s="52"/>
      <c r="C103" s="52"/>
      <c r="D103" s="52"/>
      <c r="E103" s="52"/>
      <c r="F103" s="53"/>
      <c r="G103" s="53"/>
      <c r="H103" s="54"/>
      <c r="I103" s="53"/>
      <c r="J103" s="16"/>
      <c r="K103" s="16"/>
      <c r="L103" s="74"/>
      <c r="M103" s="69"/>
      <c r="N103" s="97" t="s">
        <v>1172</v>
      </c>
      <c r="O103" s="16"/>
      <c r="P103" s="17"/>
      <c r="Q103" s="75"/>
      <c r="R103" s="75"/>
      <c r="S103" s="17"/>
      <c r="T103" s="77"/>
      <c r="U103" s="78"/>
      <c r="V103" s="78"/>
      <c r="W103" s="76"/>
      <c r="X103" s="79"/>
      <c r="Y103" s="79"/>
      <c r="Z103" s="70"/>
      <c r="AA103" s="70"/>
      <c r="AB103" s="80"/>
      <c r="AC103" s="72">
        <v>238</v>
      </c>
      <c r="AD103" s="72">
        <v>846</v>
      </c>
      <c r="AE103" s="72">
        <v>2194</v>
      </c>
      <c r="AF103" s="72">
        <v>55</v>
      </c>
      <c r="AG103" s="72" t="s">
        <v>723</v>
      </c>
      <c r="AH103" s="72" t="s">
        <v>1034</v>
      </c>
      <c r="AI103" s="72">
        <v>-28800</v>
      </c>
      <c r="AJ103" s="72">
        <v>39869.873333333337</v>
      </c>
      <c r="AK103" s="72" t="s">
        <v>1506</v>
      </c>
      <c r="AL103" s="72" t="s">
        <v>1607</v>
      </c>
      <c r="AM103" s="72" t="s">
        <v>2028</v>
      </c>
      <c r="AN103" s="72">
        <v>40560.132673611108</v>
      </c>
    </row>
    <row r="104" spans="1:40" x14ac:dyDescent="0.25">
      <c r="A104" s="15" t="s">
        <v>246</v>
      </c>
      <c r="B104" s="52"/>
      <c r="C104" s="52"/>
      <c r="D104" s="52"/>
      <c r="E104" s="52"/>
      <c r="F104" s="53"/>
      <c r="G104" s="53"/>
      <c r="H104" s="54"/>
      <c r="I104" s="53"/>
      <c r="J104" s="16"/>
      <c r="K104" s="16"/>
      <c r="L104" s="74"/>
      <c r="M104" s="69"/>
      <c r="N104" s="97" t="s">
        <v>1173</v>
      </c>
      <c r="O104" s="16"/>
      <c r="P104" s="17"/>
      <c r="Q104" s="75"/>
      <c r="R104" s="75"/>
      <c r="S104" s="17"/>
      <c r="T104" s="77"/>
      <c r="U104" s="78"/>
      <c r="V104" s="78"/>
      <c r="W104" s="76"/>
      <c r="X104" s="79"/>
      <c r="Y104" s="79"/>
      <c r="Z104" s="70"/>
      <c r="AA104" s="70"/>
      <c r="AB104" s="80"/>
      <c r="AC104" s="72">
        <v>197</v>
      </c>
      <c r="AD104" s="72">
        <v>77</v>
      </c>
      <c r="AE104" s="72">
        <v>325</v>
      </c>
      <c r="AF104" s="72">
        <v>1</v>
      </c>
      <c r="AG104" s="72" t="s">
        <v>724</v>
      </c>
      <c r="AH104" s="72" t="s">
        <v>1036</v>
      </c>
      <c r="AI104" s="72">
        <v>-18000</v>
      </c>
      <c r="AJ104" s="72">
        <v>40413.083657407406</v>
      </c>
      <c r="AK104" s="72" t="s">
        <v>1506</v>
      </c>
      <c r="AL104" s="72" t="s">
        <v>1608</v>
      </c>
      <c r="AM104" s="72" t="s">
        <v>2029</v>
      </c>
      <c r="AN104" s="72">
        <v>40559.964548611111</v>
      </c>
    </row>
    <row r="105" spans="1:40" x14ac:dyDescent="0.25">
      <c r="A105" s="15" t="s">
        <v>507</v>
      </c>
      <c r="B105" s="52"/>
      <c r="C105" s="52"/>
      <c r="D105" s="52"/>
      <c r="E105" s="52"/>
      <c r="F105" s="53"/>
      <c r="G105" s="53"/>
      <c r="H105" s="54"/>
      <c r="I105" s="53"/>
      <c r="J105" s="16"/>
      <c r="K105" s="16"/>
      <c r="L105" s="74"/>
      <c r="M105" s="69"/>
      <c r="N105" s="97" t="s">
        <v>1174</v>
      </c>
      <c r="O105" s="16"/>
      <c r="P105" s="17"/>
      <c r="Q105" s="75"/>
      <c r="R105" s="75"/>
      <c r="S105" s="17"/>
      <c r="T105" s="77"/>
      <c r="U105" s="78"/>
      <c r="V105" s="78"/>
      <c r="W105" s="76"/>
      <c r="X105" s="79"/>
      <c r="Y105" s="79"/>
      <c r="Z105" s="70"/>
      <c r="AA105" s="70"/>
      <c r="AB105" s="80"/>
      <c r="AC105" s="72">
        <v>228</v>
      </c>
      <c r="AD105" s="72">
        <v>284</v>
      </c>
      <c r="AE105" s="72">
        <v>2829</v>
      </c>
      <c r="AF105" s="72">
        <v>47</v>
      </c>
      <c r="AG105" s="72" t="s">
        <v>725</v>
      </c>
      <c r="AH105" s="72" t="s">
        <v>1046</v>
      </c>
      <c r="AI105" s="72">
        <v>14400</v>
      </c>
      <c r="AJ105" s="72">
        <v>39909.457951388889</v>
      </c>
      <c r="AK105" s="72" t="s">
        <v>1506</v>
      </c>
      <c r="AL105" s="72" t="s">
        <v>1609</v>
      </c>
      <c r="AM105" s="72" t="s">
        <v>2030</v>
      </c>
      <c r="AN105" s="72">
        <v>40559.949004629627</v>
      </c>
    </row>
    <row r="106" spans="1:40" x14ac:dyDescent="0.25">
      <c r="A106" s="15" t="s">
        <v>247</v>
      </c>
      <c r="B106" s="52"/>
      <c r="C106" s="52"/>
      <c r="D106" s="52"/>
      <c r="E106" s="52"/>
      <c r="F106" s="53"/>
      <c r="G106" s="53"/>
      <c r="H106" s="54"/>
      <c r="I106" s="53"/>
      <c r="J106" s="16"/>
      <c r="K106" s="16"/>
      <c r="L106" s="74"/>
      <c r="M106" s="69"/>
      <c r="N106" s="97" t="s">
        <v>1175</v>
      </c>
      <c r="O106" s="16"/>
      <c r="P106" s="17"/>
      <c r="Q106" s="75"/>
      <c r="R106" s="75"/>
      <c r="S106" s="17"/>
      <c r="T106" s="77"/>
      <c r="U106" s="78"/>
      <c r="V106" s="78"/>
      <c r="W106" s="76"/>
      <c r="X106" s="79"/>
      <c r="Y106" s="79"/>
      <c r="Z106" s="70"/>
      <c r="AA106" s="70"/>
      <c r="AB106" s="80"/>
      <c r="AC106" s="72">
        <v>435</v>
      </c>
      <c r="AD106" s="72">
        <v>254</v>
      </c>
      <c r="AE106" s="72">
        <v>991</v>
      </c>
      <c r="AF106" s="72">
        <v>56</v>
      </c>
      <c r="AG106" s="72" t="s">
        <v>726</v>
      </c>
      <c r="AH106" s="72" t="s">
        <v>1033</v>
      </c>
      <c r="AI106" s="72">
        <v>-18000</v>
      </c>
      <c r="AJ106" s="72">
        <v>39545.662974537037</v>
      </c>
      <c r="AK106" s="72" t="s">
        <v>1506</v>
      </c>
      <c r="AL106" s="72" t="s">
        <v>1610</v>
      </c>
      <c r="AM106" s="72" t="s">
        <v>2031</v>
      </c>
      <c r="AN106" s="72">
        <v>40559.964560185188</v>
      </c>
    </row>
    <row r="107" spans="1:40" x14ac:dyDescent="0.25">
      <c r="A107" s="15" t="s">
        <v>508</v>
      </c>
      <c r="B107" s="52"/>
      <c r="C107" s="52"/>
      <c r="D107" s="52"/>
      <c r="E107" s="52"/>
      <c r="F107" s="53"/>
      <c r="G107" s="53"/>
      <c r="H107" s="54"/>
      <c r="I107" s="53"/>
      <c r="J107" s="16"/>
      <c r="K107" s="16"/>
      <c r="L107" s="74"/>
      <c r="M107" s="69"/>
      <c r="N107" s="97" t="s">
        <v>1176</v>
      </c>
      <c r="O107" s="16"/>
      <c r="P107" s="17"/>
      <c r="Q107" s="75"/>
      <c r="R107" s="75"/>
      <c r="S107" s="17"/>
      <c r="T107" s="77"/>
      <c r="U107" s="78"/>
      <c r="V107" s="78"/>
      <c r="W107" s="76"/>
      <c r="X107" s="79"/>
      <c r="Y107" s="79"/>
      <c r="Z107" s="70"/>
      <c r="AA107" s="70"/>
      <c r="AB107" s="80"/>
      <c r="AC107" s="72">
        <v>2366</v>
      </c>
      <c r="AD107" s="72">
        <v>2170</v>
      </c>
      <c r="AE107" s="72">
        <v>1483</v>
      </c>
      <c r="AF107" s="72">
        <v>2</v>
      </c>
      <c r="AG107" s="72" t="s">
        <v>727</v>
      </c>
      <c r="AH107" s="72" t="s">
        <v>1033</v>
      </c>
      <c r="AI107" s="72">
        <v>-18000</v>
      </c>
      <c r="AJ107" s="72">
        <v>39609.631874999999</v>
      </c>
      <c r="AK107" s="72" t="s">
        <v>1506</v>
      </c>
      <c r="AL107" s="72" t="s">
        <v>1611</v>
      </c>
      <c r="AM107" s="72" t="s">
        <v>2032</v>
      </c>
      <c r="AN107" s="72">
        <v>40559.860173611109</v>
      </c>
    </row>
    <row r="108" spans="1:40" x14ac:dyDescent="0.25">
      <c r="A108" s="15" t="s">
        <v>248</v>
      </c>
      <c r="B108" s="52"/>
      <c r="C108" s="52"/>
      <c r="D108" s="52"/>
      <c r="E108" s="52"/>
      <c r="F108" s="53"/>
      <c r="G108" s="53"/>
      <c r="H108" s="54"/>
      <c r="I108" s="53"/>
      <c r="J108" s="16"/>
      <c r="K108" s="16"/>
      <c r="L108" s="74"/>
      <c r="M108" s="69"/>
      <c r="N108" s="97" t="s">
        <v>1177</v>
      </c>
      <c r="O108" s="16"/>
      <c r="P108" s="17"/>
      <c r="Q108" s="75"/>
      <c r="R108" s="75"/>
      <c r="S108" s="17"/>
      <c r="T108" s="77"/>
      <c r="U108" s="78"/>
      <c r="V108" s="78"/>
      <c r="W108" s="76"/>
      <c r="X108" s="79"/>
      <c r="Y108" s="79"/>
      <c r="Z108" s="70"/>
      <c r="AA108" s="70"/>
      <c r="AB108" s="80"/>
      <c r="AC108" s="72">
        <v>329</v>
      </c>
      <c r="AD108" s="72">
        <v>241</v>
      </c>
      <c r="AE108" s="72">
        <v>8184</v>
      </c>
      <c r="AF108" s="72">
        <v>0</v>
      </c>
      <c r="AG108" s="72" t="s">
        <v>728</v>
      </c>
      <c r="AH108" s="72" t="s">
        <v>1034</v>
      </c>
      <c r="AI108" s="72">
        <v>-28800</v>
      </c>
      <c r="AJ108" s="72">
        <v>40450.177048611113</v>
      </c>
      <c r="AK108" s="72" t="s">
        <v>1506</v>
      </c>
      <c r="AL108" s="72" t="s">
        <v>1612</v>
      </c>
      <c r="AM108" s="72" t="s">
        <v>2033</v>
      </c>
      <c r="AN108" s="72">
        <v>40559.964988425927</v>
      </c>
    </row>
    <row r="109" spans="1:40" x14ac:dyDescent="0.25">
      <c r="A109" s="15" t="s">
        <v>249</v>
      </c>
      <c r="B109" s="52"/>
      <c r="C109" s="52"/>
      <c r="D109" s="52"/>
      <c r="E109" s="52"/>
      <c r="F109" s="53"/>
      <c r="G109" s="53"/>
      <c r="H109" s="54"/>
      <c r="I109" s="53"/>
      <c r="J109" s="16"/>
      <c r="K109" s="16"/>
      <c r="L109" s="74"/>
      <c r="M109" s="69"/>
      <c r="N109" s="97" t="s">
        <v>1178</v>
      </c>
      <c r="O109" s="16"/>
      <c r="P109" s="17"/>
      <c r="Q109" s="75"/>
      <c r="R109" s="75"/>
      <c r="S109" s="17"/>
      <c r="T109" s="77"/>
      <c r="U109" s="78"/>
      <c r="V109" s="78"/>
      <c r="W109" s="76"/>
      <c r="X109" s="79"/>
      <c r="Y109" s="79"/>
      <c r="Z109" s="70"/>
      <c r="AA109" s="70"/>
      <c r="AB109" s="80"/>
      <c r="AC109" s="72">
        <v>288</v>
      </c>
      <c r="AD109" s="72">
        <v>425</v>
      </c>
      <c r="AE109" s="72">
        <v>4690</v>
      </c>
      <c r="AF109" s="72">
        <v>36</v>
      </c>
      <c r="AG109" s="72" t="s">
        <v>729</v>
      </c>
      <c r="AH109" s="72" t="s">
        <v>1033</v>
      </c>
      <c r="AI109" s="72">
        <v>-18000</v>
      </c>
      <c r="AJ109" s="72">
        <v>39843.145949074074</v>
      </c>
      <c r="AK109" s="72" t="s">
        <v>1506</v>
      </c>
      <c r="AL109" s="72" t="s">
        <v>1613</v>
      </c>
      <c r="AM109" s="72" t="s">
        <v>2034</v>
      </c>
      <c r="AN109" s="72">
        <v>40559.965416666666</v>
      </c>
    </row>
    <row r="110" spans="1:40" x14ac:dyDescent="0.25">
      <c r="A110" s="15" t="s">
        <v>250</v>
      </c>
      <c r="B110" s="52"/>
      <c r="C110" s="52"/>
      <c r="D110" s="52"/>
      <c r="E110" s="52"/>
      <c r="F110" s="53"/>
      <c r="G110" s="53"/>
      <c r="H110" s="54"/>
      <c r="I110" s="53"/>
      <c r="J110" s="16"/>
      <c r="K110" s="16"/>
      <c r="L110" s="74"/>
      <c r="M110" s="69"/>
      <c r="N110" s="97" t="s">
        <v>1179</v>
      </c>
      <c r="O110" s="16"/>
      <c r="P110" s="17"/>
      <c r="Q110" s="75"/>
      <c r="R110" s="75"/>
      <c r="S110" s="17"/>
      <c r="T110" s="77"/>
      <c r="U110" s="78"/>
      <c r="V110" s="78"/>
      <c r="W110" s="76"/>
      <c r="X110" s="79"/>
      <c r="Y110" s="79"/>
      <c r="Z110" s="70"/>
      <c r="AA110" s="70"/>
      <c r="AB110" s="80"/>
      <c r="AC110" s="72">
        <v>2000</v>
      </c>
      <c r="AD110" s="72">
        <v>704</v>
      </c>
      <c r="AE110" s="72">
        <v>12993</v>
      </c>
      <c r="AF110" s="72">
        <v>8</v>
      </c>
      <c r="AG110" s="72" t="s">
        <v>730</v>
      </c>
      <c r="AH110" s="72" t="s">
        <v>1032</v>
      </c>
      <c r="AI110" s="72">
        <v>0</v>
      </c>
      <c r="AJ110" s="72">
        <v>39980.570138888892</v>
      </c>
      <c r="AK110" s="72" t="s">
        <v>1506</v>
      </c>
      <c r="AL110" s="72" t="s">
        <v>1614</v>
      </c>
      <c r="AM110" s="72" t="s">
        <v>1990</v>
      </c>
      <c r="AN110" s="72">
        <v>40559.965648148151</v>
      </c>
    </row>
    <row r="111" spans="1:40" x14ac:dyDescent="0.25">
      <c r="A111" s="15" t="s">
        <v>251</v>
      </c>
      <c r="B111" s="52"/>
      <c r="C111" s="52"/>
      <c r="D111" s="52"/>
      <c r="E111" s="52"/>
      <c r="F111" s="53"/>
      <c r="G111" s="53"/>
      <c r="H111" s="54"/>
      <c r="I111" s="53"/>
      <c r="J111" s="16"/>
      <c r="K111" s="16"/>
      <c r="L111" s="74"/>
      <c r="M111" s="69"/>
      <c r="N111" s="97" t="s">
        <v>1180</v>
      </c>
      <c r="O111" s="16"/>
      <c r="P111" s="17"/>
      <c r="Q111" s="75"/>
      <c r="R111" s="75"/>
      <c r="S111" s="17"/>
      <c r="T111" s="77"/>
      <c r="U111" s="78"/>
      <c r="V111" s="78"/>
      <c r="W111" s="76"/>
      <c r="X111" s="79"/>
      <c r="Y111" s="79"/>
      <c r="Z111" s="70"/>
      <c r="AA111" s="70"/>
      <c r="AB111" s="80"/>
      <c r="AC111" s="72">
        <v>188</v>
      </c>
      <c r="AD111" s="72">
        <v>213</v>
      </c>
      <c r="AE111" s="72">
        <v>574</v>
      </c>
      <c r="AF111" s="72">
        <v>1</v>
      </c>
      <c r="AG111" s="72" t="s">
        <v>731</v>
      </c>
      <c r="AH111" s="72" t="s">
        <v>1034</v>
      </c>
      <c r="AI111" s="72">
        <v>-28800</v>
      </c>
      <c r="AJ111" s="72">
        <v>40046.729756944442</v>
      </c>
      <c r="AK111" s="72" t="s">
        <v>1506</v>
      </c>
      <c r="AL111" s="72" t="s">
        <v>1615</v>
      </c>
      <c r="AM111" s="72" t="s">
        <v>2035</v>
      </c>
      <c r="AN111" s="72">
        <v>40559.978275462963</v>
      </c>
    </row>
    <row r="112" spans="1:40" x14ac:dyDescent="0.25">
      <c r="A112" s="15" t="s">
        <v>261</v>
      </c>
      <c r="B112" s="52"/>
      <c r="C112" s="52"/>
      <c r="D112" s="52"/>
      <c r="E112" s="52"/>
      <c r="F112" s="53"/>
      <c r="G112" s="53"/>
      <c r="H112" s="54"/>
      <c r="I112" s="53"/>
      <c r="J112" s="16"/>
      <c r="K112" s="16"/>
      <c r="L112" s="74"/>
      <c r="M112" s="69"/>
      <c r="N112" s="97" t="s">
        <v>1181</v>
      </c>
      <c r="O112" s="16"/>
      <c r="P112" s="17"/>
      <c r="Q112" s="75"/>
      <c r="R112" s="75"/>
      <c r="S112" s="17"/>
      <c r="T112" s="77"/>
      <c r="U112" s="78"/>
      <c r="V112" s="78"/>
      <c r="W112" s="76"/>
      <c r="X112" s="79"/>
      <c r="Y112" s="79"/>
      <c r="Z112" s="70"/>
      <c r="AA112" s="70"/>
      <c r="AB112" s="80"/>
      <c r="AC112" s="72">
        <v>102</v>
      </c>
      <c r="AD112" s="72">
        <v>242</v>
      </c>
      <c r="AE112" s="72">
        <v>6029</v>
      </c>
      <c r="AF112" s="72">
        <v>4</v>
      </c>
      <c r="AG112" s="72" t="s">
        <v>732</v>
      </c>
      <c r="AH112" s="72" t="s">
        <v>1038</v>
      </c>
      <c r="AI112" s="72">
        <v>-25200</v>
      </c>
      <c r="AJ112" s="72">
        <v>39963.000138888892</v>
      </c>
      <c r="AK112" s="72" t="s">
        <v>1506</v>
      </c>
      <c r="AL112" s="72" t="s">
        <v>1616</v>
      </c>
      <c r="AM112" s="72" t="s">
        <v>2036</v>
      </c>
      <c r="AN112" s="72">
        <v>40560.022939814815</v>
      </c>
    </row>
    <row r="113" spans="1:40" x14ac:dyDescent="0.25">
      <c r="A113" s="15" t="s">
        <v>252</v>
      </c>
      <c r="B113" s="52"/>
      <c r="C113" s="52"/>
      <c r="D113" s="52"/>
      <c r="E113" s="52"/>
      <c r="F113" s="53"/>
      <c r="G113" s="53"/>
      <c r="H113" s="54"/>
      <c r="I113" s="53"/>
      <c r="J113" s="16"/>
      <c r="K113" s="16"/>
      <c r="L113" s="74"/>
      <c r="M113" s="69"/>
      <c r="N113" s="97" t="s">
        <v>1182</v>
      </c>
      <c r="O113" s="16"/>
      <c r="P113" s="17"/>
      <c r="Q113" s="75"/>
      <c r="R113" s="75"/>
      <c r="S113" s="17"/>
      <c r="T113" s="77"/>
      <c r="U113" s="78"/>
      <c r="V113" s="78"/>
      <c r="W113" s="76"/>
      <c r="X113" s="79"/>
      <c r="Y113" s="79"/>
      <c r="Z113" s="70"/>
      <c r="AA113" s="70"/>
      <c r="AB113" s="80"/>
      <c r="AC113" s="72">
        <v>111</v>
      </c>
      <c r="AD113" s="72">
        <v>65</v>
      </c>
      <c r="AE113" s="72">
        <v>227</v>
      </c>
      <c r="AF113" s="72">
        <v>0</v>
      </c>
      <c r="AG113" s="72" t="s">
        <v>733</v>
      </c>
      <c r="AH113" s="72" t="s">
        <v>1033</v>
      </c>
      <c r="AI113" s="72">
        <v>-18000</v>
      </c>
      <c r="AJ113" s="72">
        <v>39917.049756944441</v>
      </c>
      <c r="AK113" s="72" t="s">
        <v>1506</v>
      </c>
      <c r="AL113" s="72" t="s">
        <v>1617</v>
      </c>
      <c r="AM113" s="72" t="s">
        <v>2037</v>
      </c>
      <c r="AN113" s="72">
        <v>40559.982592592591</v>
      </c>
    </row>
    <row r="114" spans="1:40" x14ac:dyDescent="0.25">
      <c r="A114" s="15" t="s">
        <v>509</v>
      </c>
      <c r="B114" s="52"/>
      <c r="C114" s="52"/>
      <c r="D114" s="52"/>
      <c r="E114" s="52"/>
      <c r="F114" s="53"/>
      <c r="G114" s="53"/>
      <c r="H114" s="54"/>
      <c r="I114" s="53"/>
      <c r="J114" s="16"/>
      <c r="K114" s="16"/>
      <c r="L114" s="74"/>
      <c r="M114" s="69"/>
      <c r="N114" s="97" t="s">
        <v>1183</v>
      </c>
      <c r="O114" s="16"/>
      <c r="P114" s="17"/>
      <c r="Q114" s="75"/>
      <c r="R114" s="75"/>
      <c r="S114" s="17"/>
      <c r="T114" s="77"/>
      <c r="U114" s="78"/>
      <c r="V114" s="78"/>
      <c r="W114" s="76"/>
      <c r="X114" s="79"/>
      <c r="Y114" s="79"/>
      <c r="Z114" s="70"/>
      <c r="AA114" s="70"/>
      <c r="AB114" s="80"/>
      <c r="AC114" s="72">
        <v>777</v>
      </c>
      <c r="AD114" s="72">
        <v>1205</v>
      </c>
      <c r="AE114" s="72">
        <v>8381</v>
      </c>
      <c r="AF114" s="72">
        <v>68</v>
      </c>
      <c r="AG114" s="72" t="s">
        <v>734</v>
      </c>
      <c r="AH114" s="72" t="s">
        <v>1038</v>
      </c>
      <c r="AI114" s="72">
        <v>-25200</v>
      </c>
      <c r="AJ114" s="72">
        <v>39761.755104166667</v>
      </c>
      <c r="AK114" s="72" t="s">
        <v>1506</v>
      </c>
      <c r="AL114" s="72" t="s">
        <v>1618</v>
      </c>
      <c r="AM114" s="72" t="s">
        <v>2038</v>
      </c>
      <c r="AN114" s="72">
        <v>40559.98777777778</v>
      </c>
    </row>
    <row r="115" spans="1:40" x14ac:dyDescent="0.25">
      <c r="A115" s="15" t="s">
        <v>510</v>
      </c>
      <c r="B115" s="52"/>
      <c r="C115" s="52"/>
      <c r="D115" s="52"/>
      <c r="E115" s="52"/>
      <c r="F115" s="53"/>
      <c r="G115" s="53"/>
      <c r="H115" s="54"/>
      <c r="I115" s="53"/>
      <c r="J115" s="16"/>
      <c r="K115" s="16"/>
      <c r="L115" s="74"/>
      <c r="M115" s="69"/>
      <c r="N115" s="97" t="s">
        <v>1184</v>
      </c>
      <c r="O115" s="16"/>
      <c r="P115" s="17"/>
      <c r="Q115" s="75"/>
      <c r="R115" s="75"/>
      <c r="S115" s="17"/>
      <c r="T115" s="77"/>
      <c r="U115" s="78"/>
      <c r="V115" s="78"/>
      <c r="W115" s="76"/>
      <c r="X115" s="79"/>
      <c r="Y115" s="79"/>
      <c r="Z115" s="70"/>
      <c r="AA115" s="70"/>
      <c r="AB115" s="80"/>
      <c r="AC115" s="72">
        <v>748</v>
      </c>
      <c r="AD115" s="72">
        <v>785</v>
      </c>
      <c r="AE115" s="72">
        <v>5662</v>
      </c>
      <c r="AF115" s="72">
        <v>2</v>
      </c>
      <c r="AG115" s="72" t="s">
        <v>735</v>
      </c>
      <c r="AH115" s="72" t="s">
        <v>1033</v>
      </c>
      <c r="AI115" s="72">
        <v>-18000</v>
      </c>
      <c r="AJ115" s="72">
        <v>39791.110694444447</v>
      </c>
      <c r="AK115" s="72" t="s">
        <v>1506</v>
      </c>
      <c r="AL115" s="72" t="s">
        <v>1619</v>
      </c>
      <c r="AM115" s="72" t="s">
        <v>2039</v>
      </c>
      <c r="AN115" s="72">
        <v>40560.824629629627</v>
      </c>
    </row>
    <row r="116" spans="1:40" x14ac:dyDescent="0.25">
      <c r="A116" s="15" t="s">
        <v>511</v>
      </c>
      <c r="B116" s="52"/>
      <c r="C116" s="52"/>
      <c r="D116" s="52"/>
      <c r="E116" s="52"/>
      <c r="F116" s="53"/>
      <c r="G116" s="53"/>
      <c r="H116" s="54"/>
      <c r="I116" s="53"/>
      <c r="J116" s="16"/>
      <c r="K116" s="16"/>
      <c r="L116" s="74"/>
      <c r="M116" s="69"/>
      <c r="N116" s="97" t="s">
        <v>1185</v>
      </c>
      <c r="O116" s="16"/>
      <c r="P116" s="17"/>
      <c r="Q116" s="75"/>
      <c r="R116" s="75"/>
      <c r="S116" s="17"/>
      <c r="T116" s="77"/>
      <c r="U116" s="78"/>
      <c r="V116" s="78"/>
      <c r="W116" s="76"/>
      <c r="X116" s="79"/>
      <c r="Y116" s="79"/>
      <c r="Z116" s="70"/>
      <c r="AA116" s="70"/>
      <c r="AB116" s="80"/>
      <c r="AC116" s="72">
        <v>2008</v>
      </c>
      <c r="AD116" s="72">
        <v>7132</v>
      </c>
      <c r="AE116" s="72">
        <v>14668</v>
      </c>
      <c r="AF116" s="72">
        <v>0</v>
      </c>
      <c r="AG116" s="72" t="s">
        <v>736</v>
      </c>
      <c r="AH116" s="72" t="s">
        <v>1034</v>
      </c>
      <c r="AI116" s="72">
        <v>-28800</v>
      </c>
      <c r="AJ116" s="72">
        <v>39819.060636574075</v>
      </c>
      <c r="AK116" s="72" t="s">
        <v>1506</v>
      </c>
      <c r="AL116" s="72" t="s">
        <v>1620</v>
      </c>
      <c r="AM116" s="72" t="s">
        <v>2040</v>
      </c>
      <c r="AN116" s="72">
        <v>40560.704664351855</v>
      </c>
    </row>
    <row r="117" spans="1:40" x14ac:dyDescent="0.25">
      <c r="A117" s="15" t="s">
        <v>253</v>
      </c>
      <c r="B117" s="52"/>
      <c r="C117" s="52"/>
      <c r="D117" s="52"/>
      <c r="E117" s="52"/>
      <c r="F117" s="53"/>
      <c r="G117" s="53"/>
      <c r="H117" s="54"/>
      <c r="I117" s="53"/>
      <c r="J117" s="16"/>
      <c r="K117" s="16"/>
      <c r="L117" s="74"/>
      <c r="M117" s="69"/>
      <c r="N117" s="97" t="s">
        <v>1186</v>
      </c>
      <c r="O117" s="16"/>
      <c r="P117" s="17"/>
      <c r="Q117" s="75"/>
      <c r="R117" s="75"/>
      <c r="S117" s="17"/>
      <c r="T117" s="77"/>
      <c r="U117" s="78"/>
      <c r="V117" s="78"/>
      <c r="W117" s="76"/>
      <c r="X117" s="79"/>
      <c r="Y117" s="79"/>
      <c r="Z117" s="70"/>
      <c r="AA117" s="70"/>
      <c r="AB117" s="80"/>
      <c r="AC117" s="72">
        <v>646</v>
      </c>
      <c r="AD117" s="72">
        <v>457</v>
      </c>
      <c r="AE117" s="72">
        <v>1083</v>
      </c>
      <c r="AF117" s="72">
        <v>4</v>
      </c>
      <c r="AG117" s="72" t="s">
        <v>737</v>
      </c>
      <c r="AH117" s="72" t="s">
        <v>1035</v>
      </c>
      <c r="AI117" s="72">
        <v>-21600</v>
      </c>
      <c r="AJ117" s="72">
        <v>40056.644525462965</v>
      </c>
      <c r="AK117" s="72" t="s">
        <v>1506</v>
      </c>
      <c r="AL117" s="72" t="s">
        <v>1621</v>
      </c>
      <c r="AM117" s="72" t="s">
        <v>2041</v>
      </c>
      <c r="AN117" s="72">
        <v>40559.987858796296</v>
      </c>
    </row>
    <row r="118" spans="1:40" x14ac:dyDescent="0.25">
      <c r="A118" s="15" t="s">
        <v>463</v>
      </c>
      <c r="B118" s="52"/>
      <c r="C118" s="52"/>
      <c r="D118" s="52"/>
      <c r="E118" s="52"/>
      <c r="F118" s="53"/>
      <c r="G118" s="53"/>
      <c r="H118" s="54"/>
      <c r="I118" s="53"/>
      <c r="J118" s="16"/>
      <c r="K118" s="16"/>
      <c r="L118" s="74"/>
      <c r="M118" s="69"/>
      <c r="N118" s="97" t="s">
        <v>1187</v>
      </c>
      <c r="O118" s="16"/>
      <c r="P118" s="17"/>
      <c r="Q118" s="75"/>
      <c r="R118" s="75"/>
      <c r="S118" s="17"/>
      <c r="T118" s="77"/>
      <c r="U118" s="78"/>
      <c r="V118" s="78"/>
      <c r="W118" s="76"/>
      <c r="X118" s="79"/>
      <c r="Y118" s="79"/>
      <c r="Z118" s="70"/>
      <c r="AA118" s="70"/>
      <c r="AB118" s="80"/>
      <c r="AC118" s="72">
        <v>437</v>
      </c>
      <c r="AD118" s="72">
        <v>687</v>
      </c>
      <c r="AE118" s="72">
        <v>4065</v>
      </c>
      <c r="AF118" s="72">
        <v>2</v>
      </c>
      <c r="AG118" s="72" t="s">
        <v>738</v>
      </c>
      <c r="AH118" s="72" t="s">
        <v>1033</v>
      </c>
      <c r="AI118" s="72">
        <v>-18000</v>
      </c>
      <c r="AJ118" s="72">
        <v>39876.903425925928</v>
      </c>
      <c r="AK118" s="72" t="s">
        <v>1506</v>
      </c>
      <c r="AL118" s="72" t="s">
        <v>1622</v>
      </c>
      <c r="AM118" s="72" t="s">
        <v>2042</v>
      </c>
      <c r="AN118" s="72">
        <v>40560.825497685182</v>
      </c>
    </row>
    <row r="119" spans="1:40" x14ac:dyDescent="0.25">
      <c r="A119" s="15" t="s">
        <v>254</v>
      </c>
      <c r="B119" s="52"/>
      <c r="C119" s="52"/>
      <c r="D119" s="52"/>
      <c r="E119" s="52"/>
      <c r="F119" s="53"/>
      <c r="G119" s="53"/>
      <c r="H119" s="54"/>
      <c r="I119" s="53"/>
      <c r="J119" s="16"/>
      <c r="K119" s="16"/>
      <c r="L119" s="74"/>
      <c r="M119" s="69"/>
      <c r="N119" s="97" t="s">
        <v>1188</v>
      </c>
      <c r="O119" s="16"/>
      <c r="P119" s="17"/>
      <c r="Q119" s="75"/>
      <c r="R119" s="75"/>
      <c r="S119" s="17"/>
      <c r="T119" s="77"/>
      <c r="U119" s="78"/>
      <c r="V119" s="78"/>
      <c r="W119" s="76"/>
      <c r="X119" s="79"/>
      <c r="Y119" s="79"/>
      <c r="Z119" s="70"/>
      <c r="AA119" s="70"/>
      <c r="AB119" s="80"/>
      <c r="AC119" s="72">
        <v>2562</v>
      </c>
      <c r="AD119" s="72">
        <v>2394</v>
      </c>
      <c r="AE119" s="72">
        <v>29534</v>
      </c>
      <c r="AF119" s="72">
        <v>1</v>
      </c>
      <c r="AG119" s="72" t="s">
        <v>739</v>
      </c>
      <c r="AH119" s="72" t="s">
        <v>1038</v>
      </c>
      <c r="AI119" s="72">
        <v>-25200</v>
      </c>
      <c r="AJ119" s="72">
        <v>39976.174560185187</v>
      </c>
      <c r="AK119" s="72" t="s">
        <v>1506</v>
      </c>
      <c r="AL119" s="72" t="s">
        <v>1623</v>
      </c>
      <c r="AM119" s="72" t="s">
        <v>2043</v>
      </c>
      <c r="AN119" s="72">
        <v>40559.996805555558</v>
      </c>
    </row>
    <row r="120" spans="1:40" x14ac:dyDescent="0.25">
      <c r="A120" s="15" t="s">
        <v>512</v>
      </c>
      <c r="B120" s="52"/>
      <c r="C120" s="52"/>
      <c r="D120" s="52"/>
      <c r="E120" s="52"/>
      <c r="F120" s="53"/>
      <c r="G120" s="53"/>
      <c r="H120" s="54"/>
      <c r="I120" s="53"/>
      <c r="J120" s="16"/>
      <c r="K120" s="16"/>
      <c r="L120" s="74"/>
      <c r="M120" s="69"/>
      <c r="N120" s="97" t="s">
        <v>1189</v>
      </c>
      <c r="O120" s="16"/>
      <c r="P120" s="17"/>
      <c r="Q120" s="75"/>
      <c r="R120" s="75"/>
      <c r="S120" s="17"/>
      <c r="T120" s="77"/>
      <c r="U120" s="78"/>
      <c r="V120" s="78"/>
      <c r="W120" s="76"/>
      <c r="X120" s="79"/>
      <c r="Y120" s="79"/>
      <c r="Z120" s="70"/>
      <c r="AA120" s="70"/>
      <c r="AB120" s="80"/>
      <c r="AC120" s="72">
        <v>350</v>
      </c>
      <c r="AD120" s="72">
        <v>1183</v>
      </c>
      <c r="AE120" s="72">
        <v>4800</v>
      </c>
      <c r="AF120" s="72">
        <v>292</v>
      </c>
      <c r="AG120" s="72" t="s">
        <v>740</v>
      </c>
      <c r="AH120" s="72" t="s">
        <v>1047</v>
      </c>
      <c r="AI120" s="72">
        <v>-21600</v>
      </c>
      <c r="AJ120" s="72">
        <v>39865.762337962966</v>
      </c>
      <c r="AK120" s="72" t="s">
        <v>1506</v>
      </c>
      <c r="AL120" s="72" t="s">
        <v>1624</v>
      </c>
      <c r="AM120" s="72" t="s">
        <v>2044</v>
      </c>
      <c r="AN120" s="72">
        <v>40560.608425925922</v>
      </c>
    </row>
    <row r="121" spans="1:40" x14ac:dyDescent="0.25">
      <c r="A121" s="15" t="s">
        <v>316</v>
      </c>
      <c r="B121" s="52"/>
      <c r="C121" s="52"/>
      <c r="D121" s="52"/>
      <c r="E121" s="52"/>
      <c r="F121" s="53"/>
      <c r="G121" s="53"/>
      <c r="H121" s="54"/>
      <c r="I121" s="53"/>
      <c r="J121" s="16"/>
      <c r="K121" s="16"/>
      <c r="L121" s="74"/>
      <c r="M121" s="69"/>
      <c r="N121" s="97" t="s">
        <v>1190</v>
      </c>
      <c r="O121" s="16"/>
      <c r="P121" s="17"/>
      <c r="Q121" s="75"/>
      <c r="R121" s="75"/>
      <c r="S121" s="17"/>
      <c r="T121" s="77"/>
      <c r="U121" s="78"/>
      <c r="V121" s="78"/>
      <c r="W121" s="76"/>
      <c r="X121" s="79"/>
      <c r="Y121" s="79"/>
      <c r="Z121" s="70"/>
      <c r="AA121" s="70"/>
      <c r="AB121" s="80"/>
      <c r="AC121" s="72">
        <v>532</v>
      </c>
      <c r="AD121" s="72">
        <v>796</v>
      </c>
      <c r="AE121" s="72">
        <v>574</v>
      </c>
      <c r="AF121" s="72">
        <v>2</v>
      </c>
      <c r="AG121" s="72" t="s">
        <v>741</v>
      </c>
      <c r="AH121" s="72" t="s">
        <v>1033</v>
      </c>
      <c r="AI121" s="72">
        <v>-18000</v>
      </c>
      <c r="AJ121" s="72">
        <v>39613.906817129631</v>
      </c>
      <c r="AK121" s="72" t="s">
        <v>1506</v>
      </c>
      <c r="AL121" s="72" t="s">
        <v>1625</v>
      </c>
      <c r="AM121" s="72" t="s">
        <v>2045</v>
      </c>
      <c r="AN121" s="72">
        <v>40560.449849537035</v>
      </c>
    </row>
    <row r="122" spans="1:40" x14ac:dyDescent="0.25">
      <c r="A122" s="15" t="s">
        <v>255</v>
      </c>
      <c r="B122" s="52"/>
      <c r="C122" s="52"/>
      <c r="D122" s="52"/>
      <c r="E122" s="52"/>
      <c r="F122" s="53"/>
      <c r="G122" s="53"/>
      <c r="H122" s="54"/>
      <c r="I122" s="53"/>
      <c r="J122" s="16"/>
      <c r="K122" s="16"/>
      <c r="L122" s="74"/>
      <c r="M122" s="69"/>
      <c r="N122" s="97" t="s">
        <v>1191</v>
      </c>
      <c r="O122" s="16"/>
      <c r="P122" s="17"/>
      <c r="Q122" s="75"/>
      <c r="R122" s="75"/>
      <c r="S122" s="17"/>
      <c r="T122" s="77"/>
      <c r="U122" s="78"/>
      <c r="V122" s="78"/>
      <c r="W122" s="76"/>
      <c r="X122" s="79"/>
      <c r="Y122" s="79"/>
      <c r="Z122" s="70"/>
      <c r="AA122" s="70"/>
      <c r="AB122" s="80"/>
      <c r="AC122" s="72">
        <v>90</v>
      </c>
      <c r="AD122" s="72">
        <v>16</v>
      </c>
      <c r="AE122" s="72">
        <v>50</v>
      </c>
      <c r="AF122" s="72">
        <v>18</v>
      </c>
      <c r="AG122" s="72" t="s">
        <v>742</v>
      </c>
      <c r="AH122" s="72"/>
      <c r="AI122" s="72"/>
      <c r="AJ122" s="72">
        <v>40527.112719907411</v>
      </c>
      <c r="AK122" s="72" t="s">
        <v>1506</v>
      </c>
      <c r="AL122" s="72" t="s">
        <v>1626</v>
      </c>
      <c r="AM122" s="72" t="s">
        <v>1979</v>
      </c>
      <c r="AN122" s="72">
        <v>40559.997118055559</v>
      </c>
    </row>
    <row r="123" spans="1:40" x14ac:dyDescent="0.25">
      <c r="A123" s="15" t="s">
        <v>256</v>
      </c>
      <c r="B123" s="52"/>
      <c r="C123" s="52"/>
      <c r="D123" s="52"/>
      <c r="E123" s="52"/>
      <c r="F123" s="53"/>
      <c r="G123" s="53"/>
      <c r="H123" s="54"/>
      <c r="I123" s="53"/>
      <c r="J123" s="16"/>
      <c r="K123" s="16"/>
      <c r="L123" s="74"/>
      <c r="M123" s="69"/>
      <c r="N123" s="97" t="s">
        <v>1192</v>
      </c>
      <c r="O123" s="16"/>
      <c r="P123" s="17"/>
      <c r="Q123" s="75"/>
      <c r="R123" s="75"/>
      <c r="S123" s="17"/>
      <c r="T123" s="77"/>
      <c r="U123" s="78"/>
      <c r="V123" s="78"/>
      <c r="W123" s="76"/>
      <c r="X123" s="79"/>
      <c r="Y123" s="79"/>
      <c r="Z123" s="70"/>
      <c r="AA123" s="70"/>
      <c r="AB123" s="80"/>
      <c r="AC123" s="72">
        <v>1924</v>
      </c>
      <c r="AD123" s="72">
        <v>1138</v>
      </c>
      <c r="AE123" s="72">
        <v>11006</v>
      </c>
      <c r="AF123" s="72">
        <v>399</v>
      </c>
      <c r="AG123" s="72" t="s">
        <v>743</v>
      </c>
      <c r="AH123" s="72" t="s">
        <v>1032</v>
      </c>
      <c r="AI123" s="72">
        <v>0</v>
      </c>
      <c r="AJ123" s="72">
        <v>40258.155243055553</v>
      </c>
      <c r="AK123" s="72" t="s">
        <v>1506</v>
      </c>
      <c r="AL123" s="72" t="s">
        <v>1627</v>
      </c>
      <c r="AM123" s="72" t="s">
        <v>2046</v>
      </c>
      <c r="AN123" s="72">
        <v>40560.000821759262</v>
      </c>
    </row>
    <row r="124" spans="1:40" x14ac:dyDescent="0.25">
      <c r="A124" s="15" t="s">
        <v>257</v>
      </c>
      <c r="B124" s="52"/>
      <c r="C124" s="52"/>
      <c r="D124" s="52"/>
      <c r="E124" s="52"/>
      <c r="F124" s="53"/>
      <c r="G124" s="53"/>
      <c r="H124" s="54"/>
      <c r="I124" s="53"/>
      <c r="J124" s="16"/>
      <c r="K124" s="16"/>
      <c r="L124" s="74"/>
      <c r="M124" s="69"/>
      <c r="N124" s="97" t="s">
        <v>1193</v>
      </c>
      <c r="O124" s="16"/>
      <c r="P124" s="17"/>
      <c r="Q124" s="75"/>
      <c r="R124" s="75"/>
      <c r="S124" s="17"/>
      <c r="T124" s="77"/>
      <c r="U124" s="78"/>
      <c r="V124" s="78"/>
      <c r="W124" s="76"/>
      <c r="X124" s="79"/>
      <c r="Y124" s="79"/>
      <c r="Z124" s="70"/>
      <c r="AA124" s="70"/>
      <c r="AB124" s="80"/>
      <c r="AC124" s="72">
        <v>239</v>
      </c>
      <c r="AD124" s="72">
        <v>266</v>
      </c>
      <c r="AE124" s="72">
        <v>1598</v>
      </c>
      <c r="AF124" s="72">
        <v>2</v>
      </c>
      <c r="AG124" s="72" t="s">
        <v>744</v>
      </c>
      <c r="AH124" s="72" t="s">
        <v>1048</v>
      </c>
      <c r="AI124" s="72">
        <v>3600</v>
      </c>
      <c r="AJ124" s="72">
        <v>39833.456458333334</v>
      </c>
      <c r="AK124" s="72" t="s">
        <v>1506</v>
      </c>
      <c r="AL124" s="72" t="s">
        <v>1628</v>
      </c>
      <c r="AM124" s="72" t="s">
        <v>2047</v>
      </c>
      <c r="AN124" s="72">
        <v>40560.002789351849</v>
      </c>
    </row>
    <row r="125" spans="1:40" x14ac:dyDescent="0.25">
      <c r="A125" s="15" t="s">
        <v>258</v>
      </c>
      <c r="B125" s="52"/>
      <c r="C125" s="52"/>
      <c r="D125" s="52"/>
      <c r="E125" s="52"/>
      <c r="F125" s="53"/>
      <c r="G125" s="53"/>
      <c r="H125" s="54"/>
      <c r="I125" s="53"/>
      <c r="J125" s="16"/>
      <c r="K125" s="16"/>
      <c r="L125" s="74"/>
      <c r="M125" s="69"/>
      <c r="N125" s="97" t="s">
        <v>1194</v>
      </c>
      <c r="O125" s="16"/>
      <c r="P125" s="17"/>
      <c r="Q125" s="75"/>
      <c r="R125" s="75"/>
      <c r="S125" s="17"/>
      <c r="T125" s="77"/>
      <c r="U125" s="78"/>
      <c r="V125" s="78"/>
      <c r="W125" s="76"/>
      <c r="X125" s="79"/>
      <c r="Y125" s="79"/>
      <c r="Z125" s="70"/>
      <c r="AA125" s="70"/>
      <c r="AB125" s="80"/>
      <c r="AC125" s="72">
        <v>544</v>
      </c>
      <c r="AD125" s="72">
        <v>392</v>
      </c>
      <c r="AE125" s="72">
        <v>1216</v>
      </c>
      <c r="AF125" s="72">
        <v>0</v>
      </c>
      <c r="AG125" s="72" t="s">
        <v>745</v>
      </c>
      <c r="AH125" s="72" t="s">
        <v>1036</v>
      </c>
      <c r="AI125" s="72">
        <v>-18000</v>
      </c>
      <c r="AJ125" s="72">
        <v>40293.647951388892</v>
      </c>
      <c r="AK125" s="72" t="s">
        <v>1506</v>
      </c>
      <c r="AL125" s="72" t="s">
        <v>1629</v>
      </c>
      <c r="AM125" s="72" t="s">
        <v>2048</v>
      </c>
      <c r="AN125" s="72">
        <v>40560.006030092591</v>
      </c>
    </row>
    <row r="126" spans="1:40" x14ac:dyDescent="0.25">
      <c r="A126" s="15" t="s">
        <v>259</v>
      </c>
      <c r="B126" s="52"/>
      <c r="C126" s="52"/>
      <c r="D126" s="52"/>
      <c r="E126" s="52"/>
      <c r="F126" s="53"/>
      <c r="G126" s="53"/>
      <c r="H126" s="54"/>
      <c r="I126" s="53"/>
      <c r="J126" s="16"/>
      <c r="K126" s="16"/>
      <c r="L126" s="74"/>
      <c r="M126" s="69"/>
      <c r="N126" s="97" t="s">
        <v>1195</v>
      </c>
      <c r="O126" s="16"/>
      <c r="P126" s="17"/>
      <c r="Q126" s="75"/>
      <c r="R126" s="75"/>
      <c r="S126" s="17"/>
      <c r="T126" s="77"/>
      <c r="U126" s="78"/>
      <c r="V126" s="78"/>
      <c r="W126" s="76"/>
      <c r="X126" s="79"/>
      <c r="Y126" s="79"/>
      <c r="Z126" s="70"/>
      <c r="AA126" s="70"/>
      <c r="AB126" s="80"/>
      <c r="AC126" s="72">
        <v>306</v>
      </c>
      <c r="AD126" s="72">
        <v>78</v>
      </c>
      <c r="AE126" s="72">
        <v>1350</v>
      </c>
      <c r="AF126" s="72">
        <v>0</v>
      </c>
      <c r="AG126" s="72" t="s">
        <v>746</v>
      </c>
      <c r="AH126" s="72" t="s">
        <v>1035</v>
      </c>
      <c r="AI126" s="72">
        <v>-21600</v>
      </c>
      <c r="AJ126" s="72">
        <v>40086.618113425924</v>
      </c>
      <c r="AK126" s="72" t="s">
        <v>1506</v>
      </c>
      <c r="AL126" s="72" t="s">
        <v>1630</v>
      </c>
      <c r="AM126" s="72" t="s">
        <v>2049</v>
      </c>
      <c r="AN126" s="72">
        <v>40560.011377314811</v>
      </c>
    </row>
    <row r="127" spans="1:40" x14ac:dyDescent="0.25">
      <c r="A127" s="15" t="s">
        <v>379</v>
      </c>
      <c r="B127" s="52"/>
      <c r="C127" s="52"/>
      <c r="D127" s="52"/>
      <c r="E127" s="52"/>
      <c r="F127" s="53"/>
      <c r="G127" s="53"/>
      <c r="H127" s="54"/>
      <c r="I127" s="53"/>
      <c r="J127" s="16"/>
      <c r="K127" s="16"/>
      <c r="L127" s="74"/>
      <c r="M127" s="69"/>
      <c r="N127" s="97" t="s">
        <v>1196</v>
      </c>
      <c r="O127" s="16"/>
      <c r="P127" s="17"/>
      <c r="Q127" s="75"/>
      <c r="R127" s="75"/>
      <c r="S127" s="17"/>
      <c r="T127" s="77"/>
      <c r="U127" s="78"/>
      <c r="V127" s="78"/>
      <c r="W127" s="76"/>
      <c r="X127" s="79"/>
      <c r="Y127" s="79"/>
      <c r="Z127" s="70"/>
      <c r="AA127" s="70"/>
      <c r="AB127" s="80"/>
      <c r="AC127" s="72">
        <v>257</v>
      </c>
      <c r="AD127" s="72">
        <v>324</v>
      </c>
      <c r="AE127" s="72">
        <v>5758</v>
      </c>
      <c r="AF127" s="72">
        <v>14</v>
      </c>
      <c r="AG127" s="72" t="s">
        <v>747</v>
      </c>
      <c r="AH127" s="72" t="s">
        <v>1035</v>
      </c>
      <c r="AI127" s="72">
        <v>-21600</v>
      </c>
      <c r="AJ127" s="72">
        <v>39932.118715277778</v>
      </c>
      <c r="AK127" s="72" t="s">
        <v>1506</v>
      </c>
      <c r="AL127" s="72" t="s">
        <v>1631</v>
      </c>
      <c r="AM127" s="72" t="s">
        <v>2050</v>
      </c>
      <c r="AN127" s="72">
        <v>40560.677291666667</v>
      </c>
    </row>
    <row r="128" spans="1:40" x14ac:dyDescent="0.25">
      <c r="A128" s="15" t="s">
        <v>260</v>
      </c>
      <c r="B128" s="52"/>
      <c r="C128" s="52"/>
      <c r="D128" s="52"/>
      <c r="E128" s="52"/>
      <c r="F128" s="53"/>
      <c r="G128" s="53"/>
      <c r="H128" s="54"/>
      <c r="I128" s="53"/>
      <c r="J128" s="16"/>
      <c r="K128" s="16"/>
      <c r="L128" s="74"/>
      <c r="M128" s="69"/>
      <c r="N128" s="97" t="s">
        <v>1197</v>
      </c>
      <c r="O128" s="16"/>
      <c r="P128" s="17"/>
      <c r="Q128" s="75"/>
      <c r="R128" s="75"/>
      <c r="S128" s="17"/>
      <c r="T128" s="77"/>
      <c r="U128" s="78"/>
      <c r="V128" s="78"/>
      <c r="W128" s="76"/>
      <c r="X128" s="79"/>
      <c r="Y128" s="79"/>
      <c r="Z128" s="70"/>
      <c r="AA128" s="70"/>
      <c r="AB128" s="80"/>
      <c r="AC128" s="72">
        <v>402</v>
      </c>
      <c r="AD128" s="72">
        <v>183</v>
      </c>
      <c r="AE128" s="72">
        <v>2611</v>
      </c>
      <c r="AF128" s="72">
        <v>13</v>
      </c>
      <c r="AG128" s="72" t="s">
        <v>748</v>
      </c>
      <c r="AH128" s="72" t="s">
        <v>1035</v>
      </c>
      <c r="AI128" s="72">
        <v>-21600</v>
      </c>
      <c r="AJ128" s="72">
        <v>40131.86341435185</v>
      </c>
      <c r="AK128" s="72" t="s">
        <v>1506</v>
      </c>
      <c r="AL128" s="72" t="s">
        <v>1632</v>
      </c>
      <c r="AM128" s="72" t="s">
        <v>2051</v>
      </c>
      <c r="AN128" s="72">
        <v>40560.022094907406</v>
      </c>
    </row>
    <row r="129" spans="1:40" x14ac:dyDescent="0.25">
      <c r="A129" s="15" t="s">
        <v>471</v>
      </c>
      <c r="B129" s="52"/>
      <c r="C129" s="52"/>
      <c r="D129" s="52"/>
      <c r="E129" s="52"/>
      <c r="F129" s="53"/>
      <c r="G129" s="53"/>
      <c r="H129" s="54"/>
      <c r="I129" s="53"/>
      <c r="J129" s="16"/>
      <c r="K129" s="16"/>
      <c r="L129" s="74"/>
      <c r="M129" s="69"/>
      <c r="N129" s="97" t="s">
        <v>1198</v>
      </c>
      <c r="O129" s="16"/>
      <c r="P129" s="17"/>
      <c r="Q129" s="75"/>
      <c r="R129" s="75"/>
      <c r="S129" s="17"/>
      <c r="T129" s="77"/>
      <c r="U129" s="78"/>
      <c r="V129" s="78"/>
      <c r="W129" s="76"/>
      <c r="X129" s="79"/>
      <c r="Y129" s="79"/>
      <c r="Z129" s="70"/>
      <c r="AA129" s="70"/>
      <c r="AB129" s="80"/>
      <c r="AC129" s="72">
        <v>2001</v>
      </c>
      <c r="AD129" s="72">
        <v>1584</v>
      </c>
      <c r="AE129" s="72">
        <v>5123</v>
      </c>
      <c r="AF129" s="72">
        <v>6</v>
      </c>
      <c r="AG129" s="72" t="s">
        <v>749</v>
      </c>
      <c r="AH129" s="72" t="s">
        <v>1034</v>
      </c>
      <c r="AI129" s="72">
        <v>-28800</v>
      </c>
      <c r="AJ129" s="72">
        <v>39867.679120370369</v>
      </c>
      <c r="AK129" s="72" t="s">
        <v>1506</v>
      </c>
      <c r="AL129" s="72" t="s">
        <v>1633</v>
      </c>
      <c r="AM129" s="72" t="s">
        <v>2052</v>
      </c>
      <c r="AN129" s="72">
        <v>40560.835474537038</v>
      </c>
    </row>
    <row r="130" spans="1:40" x14ac:dyDescent="0.25">
      <c r="A130" s="15" t="s">
        <v>262</v>
      </c>
      <c r="B130" s="52"/>
      <c r="C130" s="52"/>
      <c r="D130" s="52"/>
      <c r="E130" s="52"/>
      <c r="F130" s="53"/>
      <c r="G130" s="53"/>
      <c r="H130" s="54"/>
      <c r="I130" s="53"/>
      <c r="J130" s="16"/>
      <c r="K130" s="16"/>
      <c r="L130" s="74"/>
      <c r="M130" s="69"/>
      <c r="N130" s="97" t="s">
        <v>1199</v>
      </c>
      <c r="O130" s="16"/>
      <c r="P130" s="17"/>
      <c r="Q130" s="75"/>
      <c r="R130" s="75"/>
      <c r="S130" s="17"/>
      <c r="T130" s="77"/>
      <c r="U130" s="78"/>
      <c r="V130" s="78"/>
      <c r="W130" s="76"/>
      <c r="X130" s="79"/>
      <c r="Y130" s="79"/>
      <c r="Z130" s="70"/>
      <c r="AA130" s="70"/>
      <c r="AB130" s="80"/>
      <c r="AC130" s="72">
        <v>134</v>
      </c>
      <c r="AD130" s="72">
        <v>87</v>
      </c>
      <c r="AE130" s="72">
        <v>34</v>
      </c>
      <c r="AF130" s="72">
        <v>1</v>
      </c>
      <c r="AG130" s="72"/>
      <c r="AH130" s="72" t="s">
        <v>1033</v>
      </c>
      <c r="AI130" s="72">
        <v>-18000</v>
      </c>
      <c r="AJ130" s="72">
        <v>40119.61886574074</v>
      </c>
      <c r="AK130" s="72" t="s">
        <v>1506</v>
      </c>
      <c r="AL130" s="72" t="s">
        <v>1634</v>
      </c>
      <c r="AM130" s="72" t="s">
        <v>2053</v>
      </c>
      <c r="AN130" s="72">
        <v>40560.026516203703</v>
      </c>
    </row>
    <row r="131" spans="1:40" x14ac:dyDescent="0.25">
      <c r="A131" s="15" t="s">
        <v>263</v>
      </c>
      <c r="B131" s="52"/>
      <c r="C131" s="52"/>
      <c r="D131" s="52"/>
      <c r="E131" s="52"/>
      <c r="F131" s="53"/>
      <c r="G131" s="53"/>
      <c r="H131" s="54"/>
      <c r="I131" s="53"/>
      <c r="J131" s="16"/>
      <c r="K131" s="16"/>
      <c r="L131" s="74"/>
      <c r="M131" s="69"/>
      <c r="N131" s="97" t="s">
        <v>1200</v>
      </c>
      <c r="O131" s="16"/>
      <c r="P131" s="17"/>
      <c r="Q131" s="75"/>
      <c r="R131" s="75"/>
      <c r="S131" s="17"/>
      <c r="T131" s="77"/>
      <c r="U131" s="78"/>
      <c r="V131" s="78"/>
      <c r="W131" s="76"/>
      <c r="X131" s="79"/>
      <c r="Y131" s="79"/>
      <c r="Z131" s="70"/>
      <c r="AA131" s="70"/>
      <c r="AB131" s="80"/>
      <c r="AC131" s="72">
        <v>35</v>
      </c>
      <c r="AD131" s="72">
        <v>22</v>
      </c>
      <c r="AE131" s="72">
        <v>998</v>
      </c>
      <c r="AF131" s="72">
        <v>0</v>
      </c>
      <c r="AG131" s="72" t="s">
        <v>750</v>
      </c>
      <c r="AH131" s="72" t="s">
        <v>1049</v>
      </c>
      <c r="AI131" s="72">
        <v>36000</v>
      </c>
      <c r="AJ131" s="72">
        <v>39919.667523148149</v>
      </c>
      <c r="AK131" s="72" t="s">
        <v>1506</v>
      </c>
      <c r="AL131" s="72" t="s">
        <v>1635</v>
      </c>
      <c r="AM131" s="72" t="s">
        <v>1979</v>
      </c>
      <c r="AN131" s="72">
        <v>40560.051620370374</v>
      </c>
    </row>
    <row r="132" spans="1:40" x14ac:dyDescent="0.25">
      <c r="A132" s="15" t="s">
        <v>264</v>
      </c>
      <c r="B132" s="52"/>
      <c r="C132" s="52"/>
      <c r="D132" s="52"/>
      <c r="E132" s="52"/>
      <c r="F132" s="53"/>
      <c r="G132" s="53"/>
      <c r="H132" s="54"/>
      <c r="I132" s="53"/>
      <c r="J132" s="16"/>
      <c r="K132" s="16"/>
      <c r="L132" s="74"/>
      <c r="M132" s="69"/>
      <c r="N132" s="97" t="s">
        <v>1201</v>
      </c>
      <c r="O132" s="16"/>
      <c r="P132" s="17"/>
      <c r="Q132" s="75"/>
      <c r="R132" s="75"/>
      <c r="S132" s="17"/>
      <c r="T132" s="77"/>
      <c r="U132" s="78"/>
      <c r="V132" s="78"/>
      <c r="W132" s="76"/>
      <c r="X132" s="79"/>
      <c r="Y132" s="79"/>
      <c r="Z132" s="70"/>
      <c r="AA132" s="70"/>
      <c r="AB132" s="80"/>
      <c r="AC132" s="72">
        <v>137</v>
      </c>
      <c r="AD132" s="72">
        <v>50</v>
      </c>
      <c r="AE132" s="72">
        <v>1326</v>
      </c>
      <c r="AF132" s="72">
        <v>37</v>
      </c>
      <c r="AG132" s="72" t="s">
        <v>751</v>
      </c>
      <c r="AH132" s="72" t="s">
        <v>1033</v>
      </c>
      <c r="AI132" s="72">
        <v>-18000</v>
      </c>
      <c r="AJ132" s="72">
        <v>39949.8675</v>
      </c>
      <c r="AK132" s="72" t="s">
        <v>1506</v>
      </c>
      <c r="AL132" s="72" t="s">
        <v>1636</v>
      </c>
      <c r="AM132" s="72" t="s">
        <v>1990</v>
      </c>
      <c r="AN132" s="72">
        <v>40560.054456018515</v>
      </c>
    </row>
    <row r="133" spans="1:40" x14ac:dyDescent="0.25">
      <c r="A133" s="15" t="s">
        <v>265</v>
      </c>
      <c r="B133" s="52"/>
      <c r="C133" s="52"/>
      <c r="D133" s="52"/>
      <c r="E133" s="52"/>
      <c r="F133" s="53"/>
      <c r="G133" s="53"/>
      <c r="H133" s="54"/>
      <c r="I133" s="53"/>
      <c r="J133" s="16"/>
      <c r="K133" s="16"/>
      <c r="L133" s="74"/>
      <c r="M133" s="69"/>
      <c r="N133" s="97" t="s">
        <v>1202</v>
      </c>
      <c r="O133" s="16"/>
      <c r="P133" s="17"/>
      <c r="Q133" s="75"/>
      <c r="R133" s="75"/>
      <c r="S133" s="17"/>
      <c r="T133" s="77"/>
      <c r="U133" s="78"/>
      <c r="V133" s="78"/>
      <c r="W133" s="76"/>
      <c r="X133" s="79"/>
      <c r="Y133" s="79"/>
      <c r="Z133" s="70"/>
      <c r="AA133" s="70"/>
      <c r="AB133" s="80"/>
      <c r="AC133" s="72">
        <v>332</v>
      </c>
      <c r="AD133" s="72">
        <v>368</v>
      </c>
      <c r="AE133" s="72">
        <v>1692</v>
      </c>
      <c r="AF133" s="72">
        <v>237</v>
      </c>
      <c r="AG133" s="72" t="s">
        <v>752</v>
      </c>
      <c r="AH133" s="72" t="s">
        <v>1036</v>
      </c>
      <c r="AI133" s="72">
        <v>-18000</v>
      </c>
      <c r="AJ133" s="72">
        <v>39953.050335648149</v>
      </c>
      <c r="AK133" s="72" t="s">
        <v>1506</v>
      </c>
      <c r="AL133" s="72" t="s">
        <v>1637</v>
      </c>
      <c r="AM133" s="72" t="s">
        <v>2054</v>
      </c>
      <c r="AN133" s="72">
        <v>40560.064444444448</v>
      </c>
    </row>
    <row r="134" spans="1:40" x14ac:dyDescent="0.25">
      <c r="A134" s="15" t="s">
        <v>328</v>
      </c>
      <c r="B134" s="52"/>
      <c r="C134" s="52"/>
      <c r="D134" s="52"/>
      <c r="E134" s="52"/>
      <c r="F134" s="53"/>
      <c r="G134" s="53"/>
      <c r="H134" s="54"/>
      <c r="I134" s="53"/>
      <c r="J134" s="16"/>
      <c r="K134" s="16"/>
      <c r="L134" s="74"/>
      <c r="M134" s="69"/>
      <c r="N134" s="97" t="s">
        <v>1203</v>
      </c>
      <c r="O134" s="16"/>
      <c r="P134" s="17"/>
      <c r="Q134" s="75"/>
      <c r="R134" s="75"/>
      <c r="S134" s="17"/>
      <c r="T134" s="77"/>
      <c r="U134" s="78"/>
      <c r="V134" s="78"/>
      <c r="W134" s="76"/>
      <c r="X134" s="79"/>
      <c r="Y134" s="79"/>
      <c r="Z134" s="70"/>
      <c r="AA134" s="70"/>
      <c r="AB134" s="80"/>
      <c r="AC134" s="72">
        <v>814</v>
      </c>
      <c r="AD134" s="72">
        <v>1324</v>
      </c>
      <c r="AE134" s="72">
        <v>3050</v>
      </c>
      <c r="AF134" s="72">
        <v>29</v>
      </c>
      <c r="AG134" s="72" t="s">
        <v>753</v>
      </c>
      <c r="AH134" s="72" t="s">
        <v>1033</v>
      </c>
      <c r="AI134" s="72">
        <v>-18000</v>
      </c>
      <c r="AJ134" s="72">
        <v>39749.952326388891</v>
      </c>
      <c r="AK134" s="72" t="s">
        <v>1506</v>
      </c>
      <c r="AL134" s="72" t="s">
        <v>1638</v>
      </c>
      <c r="AM134" s="72" t="s">
        <v>2055</v>
      </c>
      <c r="AN134" s="72">
        <v>40560.522743055553</v>
      </c>
    </row>
    <row r="135" spans="1:40" x14ac:dyDescent="0.25">
      <c r="A135" s="15" t="s">
        <v>266</v>
      </c>
      <c r="B135" s="52"/>
      <c r="C135" s="52"/>
      <c r="D135" s="52"/>
      <c r="E135" s="52"/>
      <c r="F135" s="53"/>
      <c r="G135" s="53"/>
      <c r="H135" s="54"/>
      <c r="I135" s="53"/>
      <c r="J135" s="16"/>
      <c r="K135" s="16"/>
      <c r="L135" s="74"/>
      <c r="M135" s="69"/>
      <c r="N135" s="97" t="s">
        <v>1204</v>
      </c>
      <c r="O135" s="16"/>
      <c r="P135" s="17"/>
      <c r="Q135" s="75"/>
      <c r="R135" s="75"/>
      <c r="S135" s="17"/>
      <c r="T135" s="77"/>
      <c r="U135" s="78"/>
      <c r="V135" s="78"/>
      <c r="W135" s="76"/>
      <c r="X135" s="79"/>
      <c r="Y135" s="79"/>
      <c r="Z135" s="70"/>
      <c r="AA135" s="70"/>
      <c r="AB135" s="80"/>
      <c r="AC135" s="72">
        <v>448</v>
      </c>
      <c r="AD135" s="72">
        <v>1376</v>
      </c>
      <c r="AE135" s="72">
        <v>17502</v>
      </c>
      <c r="AF135" s="72">
        <v>3352</v>
      </c>
      <c r="AG135" s="72" t="s">
        <v>754</v>
      </c>
      <c r="AH135" s="72" t="s">
        <v>1033</v>
      </c>
      <c r="AI135" s="72">
        <v>-18000</v>
      </c>
      <c r="AJ135" s="72">
        <v>39239.649467592593</v>
      </c>
      <c r="AK135" s="72" t="s">
        <v>1506</v>
      </c>
      <c r="AL135" s="72" t="s">
        <v>1639</v>
      </c>
      <c r="AM135" s="72" t="s">
        <v>2023</v>
      </c>
      <c r="AN135" s="72">
        <v>40560.065324074072</v>
      </c>
    </row>
    <row r="136" spans="1:40" x14ac:dyDescent="0.25">
      <c r="A136" s="15" t="s">
        <v>267</v>
      </c>
      <c r="B136" s="52"/>
      <c r="C136" s="52"/>
      <c r="D136" s="52"/>
      <c r="E136" s="52"/>
      <c r="F136" s="53"/>
      <c r="G136" s="53"/>
      <c r="H136" s="54"/>
      <c r="I136" s="53"/>
      <c r="J136" s="16"/>
      <c r="K136" s="16"/>
      <c r="L136" s="74"/>
      <c r="M136" s="69"/>
      <c r="N136" s="97" t="s">
        <v>1205</v>
      </c>
      <c r="O136" s="16"/>
      <c r="P136" s="17"/>
      <c r="Q136" s="75"/>
      <c r="R136" s="75"/>
      <c r="S136" s="17"/>
      <c r="T136" s="77"/>
      <c r="U136" s="78"/>
      <c r="V136" s="78"/>
      <c r="W136" s="76"/>
      <c r="X136" s="79"/>
      <c r="Y136" s="79"/>
      <c r="Z136" s="70"/>
      <c r="AA136" s="70"/>
      <c r="AB136" s="80"/>
      <c r="AC136" s="72">
        <v>14</v>
      </c>
      <c r="AD136" s="72">
        <v>9</v>
      </c>
      <c r="AE136" s="72">
        <v>53</v>
      </c>
      <c r="AF136" s="72">
        <v>0</v>
      </c>
      <c r="AG136" s="72" t="s">
        <v>755</v>
      </c>
      <c r="AH136" s="72"/>
      <c r="AI136" s="72"/>
      <c r="AJ136" s="72">
        <v>40527.877395833333</v>
      </c>
      <c r="AK136" s="72" t="s">
        <v>1506</v>
      </c>
      <c r="AL136" s="72" t="s">
        <v>1640</v>
      </c>
      <c r="AM136" s="72" t="s">
        <v>2056</v>
      </c>
      <c r="AN136" s="72">
        <v>40560.067326388889</v>
      </c>
    </row>
    <row r="137" spans="1:40" x14ac:dyDescent="0.25">
      <c r="A137" s="15" t="s">
        <v>487</v>
      </c>
      <c r="B137" s="52"/>
      <c r="C137" s="52"/>
      <c r="D137" s="52"/>
      <c r="E137" s="52"/>
      <c r="F137" s="53"/>
      <c r="G137" s="53"/>
      <c r="H137" s="54"/>
      <c r="I137" s="53"/>
      <c r="J137" s="16"/>
      <c r="K137" s="16"/>
      <c r="L137" s="74"/>
      <c r="M137" s="69"/>
      <c r="N137" s="97" t="s">
        <v>1206</v>
      </c>
      <c r="O137" s="16"/>
      <c r="P137" s="17"/>
      <c r="Q137" s="75"/>
      <c r="R137" s="75"/>
      <c r="S137" s="17"/>
      <c r="T137" s="77"/>
      <c r="U137" s="78"/>
      <c r="V137" s="78"/>
      <c r="W137" s="76"/>
      <c r="X137" s="79"/>
      <c r="Y137" s="79"/>
      <c r="Z137" s="70"/>
      <c r="AA137" s="70"/>
      <c r="AB137" s="80"/>
      <c r="AC137" s="72">
        <v>925</v>
      </c>
      <c r="AD137" s="72">
        <v>908</v>
      </c>
      <c r="AE137" s="72">
        <v>2373</v>
      </c>
      <c r="AF137" s="72">
        <v>54</v>
      </c>
      <c r="AG137" s="72" t="s">
        <v>756</v>
      </c>
      <c r="AH137" s="72" t="s">
        <v>1032</v>
      </c>
      <c r="AI137" s="72">
        <v>0</v>
      </c>
      <c r="AJ137" s="72">
        <v>39852.014293981483</v>
      </c>
      <c r="AK137" s="72" t="s">
        <v>1506</v>
      </c>
      <c r="AL137" s="72" t="s">
        <v>1641</v>
      </c>
      <c r="AM137" s="72" t="s">
        <v>2057</v>
      </c>
      <c r="AN137" s="72">
        <v>40560.712604166663</v>
      </c>
    </row>
    <row r="138" spans="1:40" x14ac:dyDescent="0.25">
      <c r="A138" s="15" t="s">
        <v>268</v>
      </c>
      <c r="B138" s="52"/>
      <c r="C138" s="52"/>
      <c r="D138" s="52"/>
      <c r="E138" s="52"/>
      <c r="F138" s="53"/>
      <c r="G138" s="53"/>
      <c r="H138" s="54"/>
      <c r="I138" s="53"/>
      <c r="J138" s="16"/>
      <c r="K138" s="16"/>
      <c r="L138" s="74"/>
      <c r="M138" s="69"/>
      <c r="N138" s="97" t="s">
        <v>1207</v>
      </c>
      <c r="O138" s="16"/>
      <c r="P138" s="17"/>
      <c r="Q138" s="75"/>
      <c r="R138" s="75"/>
      <c r="S138" s="17"/>
      <c r="T138" s="77"/>
      <c r="U138" s="78"/>
      <c r="V138" s="78"/>
      <c r="W138" s="76"/>
      <c r="X138" s="79"/>
      <c r="Y138" s="79"/>
      <c r="Z138" s="70"/>
      <c r="AA138" s="70"/>
      <c r="AB138" s="80"/>
      <c r="AC138" s="72">
        <v>321</v>
      </c>
      <c r="AD138" s="72">
        <v>309</v>
      </c>
      <c r="AE138" s="72">
        <v>2185</v>
      </c>
      <c r="AF138" s="72">
        <v>0</v>
      </c>
      <c r="AG138" s="72" t="s">
        <v>757</v>
      </c>
      <c r="AH138" s="72" t="s">
        <v>1038</v>
      </c>
      <c r="AI138" s="72">
        <v>-25200</v>
      </c>
      <c r="AJ138" s="72">
        <v>39878.998888888891</v>
      </c>
      <c r="AK138" s="72" t="s">
        <v>1506</v>
      </c>
      <c r="AL138" s="72" t="s">
        <v>1642</v>
      </c>
      <c r="AM138" s="72" t="s">
        <v>2058</v>
      </c>
      <c r="AN138" s="72">
        <v>40560.082118055558</v>
      </c>
    </row>
    <row r="139" spans="1:40" x14ac:dyDescent="0.25">
      <c r="A139" s="15" t="s">
        <v>484</v>
      </c>
      <c r="B139" s="52"/>
      <c r="C139" s="52"/>
      <c r="D139" s="52"/>
      <c r="E139" s="52"/>
      <c r="F139" s="53"/>
      <c r="G139" s="53"/>
      <c r="H139" s="54"/>
      <c r="I139" s="53"/>
      <c r="J139" s="16"/>
      <c r="K139" s="16"/>
      <c r="L139" s="74"/>
      <c r="M139" s="69"/>
      <c r="N139" s="97" t="s">
        <v>1208</v>
      </c>
      <c r="O139" s="16"/>
      <c r="P139" s="17"/>
      <c r="Q139" s="75"/>
      <c r="R139" s="75"/>
      <c r="S139" s="17"/>
      <c r="T139" s="77"/>
      <c r="U139" s="78"/>
      <c r="V139" s="78"/>
      <c r="W139" s="76"/>
      <c r="X139" s="79"/>
      <c r="Y139" s="79"/>
      <c r="Z139" s="70"/>
      <c r="AA139" s="70"/>
      <c r="AB139" s="80"/>
      <c r="AC139" s="72">
        <v>5368</v>
      </c>
      <c r="AD139" s="72">
        <v>6310</v>
      </c>
      <c r="AE139" s="72">
        <v>20529</v>
      </c>
      <c r="AF139" s="72">
        <v>232</v>
      </c>
      <c r="AG139" s="72" t="s">
        <v>758</v>
      </c>
      <c r="AH139" s="72" t="s">
        <v>1035</v>
      </c>
      <c r="AI139" s="72">
        <v>-21600</v>
      </c>
      <c r="AJ139" s="72">
        <v>39647.749201388891</v>
      </c>
      <c r="AK139" s="72" t="s">
        <v>1506</v>
      </c>
      <c r="AL139" s="72" t="s">
        <v>1643</v>
      </c>
      <c r="AM139" s="72" t="s">
        <v>2045</v>
      </c>
      <c r="AN139" s="72">
        <v>40560.754259259258</v>
      </c>
    </row>
    <row r="140" spans="1:40" x14ac:dyDescent="0.25">
      <c r="A140" s="15" t="s">
        <v>270</v>
      </c>
      <c r="B140" s="52"/>
      <c r="C140" s="52"/>
      <c r="D140" s="52"/>
      <c r="E140" s="52"/>
      <c r="F140" s="53"/>
      <c r="G140" s="53"/>
      <c r="H140" s="54"/>
      <c r="I140" s="53"/>
      <c r="J140" s="16"/>
      <c r="K140" s="16"/>
      <c r="L140" s="74"/>
      <c r="M140" s="69"/>
      <c r="N140" s="97" t="s">
        <v>1209</v>
      </c>
      <c r="O140" s="16"/>
      <c r="P140" s="17"/>
      <c r="Q140" s="75"/>
      <c r="R140" s="75"/>
      <c r="S140" s="17"/>
      <c r="T140" s="77"/>
      <c r="U140" s="78"/>
      <c r="V140" s="78"/>
      <c r="W140" s="76"/>
      <c r="X140" s="79"/>
      <c r="Y140" s="79"/>
      <c r="Z140" s="70"/>
      <c r="AA140" s="70"/>
      <c r="AB140" s="80"/>
      <c r="AC140" s="72">
        <v>382</v>
      </c>
      <c r="AD140" s="72">
        <v>364</v>
      </c>
      <c r="AE140" s="72">
        <v>211</v>
      </c>
      <c r="AF140" s="72">
        <v>0</v>
      </c>
      <c r="AG140" s="72" t="s">
        <v>759</v>
      </c>
      <c r="AH140" s="72"/>
      <c r="AI140" s="72"/>
      <c r="AJ140" s="72">
        <v>40250.708391203705</v>
      </c>
      <c r="AK140" s="72" t="s">
        <v>1506</v>
      </c>
      <c r="AL140" s="72" t="s">
        <v>1644</v>
      </c>
      <c r="AM140" s="72" t="s">
        <v>2059</v>
      </c>
      <c r="AN140" s="72">
        <v>40560.092291666668</v>
      </c>
    </row>
    <row r="141" spans="1:40" x14ac:dyDescent="0.25">
      <c r="A141" s="15" t="s">
        <v>271</v>
      </c>
      <c r="B141" s="52"/>
      <c r="C141" s="52"/>
      <c r="D141" s="52"/>
      <c r="E141" s="52"/>
      <c r="F141" s="53"/>
      <c r="G141" s="53"/>
      <c r="H141" s="54"/>
      <c r="I141" s="53"/>
      <c r="J141" s="16"/>
      <c r="K141" s="16"/>
      <c r="L141" s="74"/>
      <c r="M141" s="69"/>
      <c r="N141" s="97" t="s">
        <v>1210</v>
      </c>
      <c r="O141" s="16"/>
      <c r="P141" s="17"/>
      <c r="Q141" s="75"/>
      <c r="R141" s="75"/>
      <c r="S141" s="17"/>
      <c r="T141" s="77"/>
      <c r="U141" s="78"/>
      <c r="V141" s="78"/>
      <c r="W141" s="76"/>
      <c r="X141" s="79"/>
      <c r="Y141" s="79"/>
      <c r="Z141" s="70"/>
      <c r="AA141" s="70"/>
      <c r="AB141" s="80"/>
      <c r="AC141" s="72">
        <v>431</v>
      </c>
      <c r="AD141" s="72">
        <v>313</v>
      </c>
      <c r="AE141" s="72">
        <v>351</v>
      </c>
      <c r="AF141" s="72">
        <v>1</v>
      </c>
      <c r="AG141" s="72" t="s">
        <v>760</v>
      </c>
      <c r="AH141" s="72" t="s">
        <v>1034</v>
      </c>
      <c r="AI141" s="72">
        <v>-28800</v>
      </c>
      <c r="AJ141" s="72">
        <v>40017.220393518517</v>
      </c>
      <c r="AK141" s="72" t="s">
        <v>1506</v>
      </c>
      <c r="AL141" s="72" t="s">
        <v>1645</v>
      </c>
      <c r="AM141" s="72" t="s">
        <v>2060</v>
      </c>
      <c r="AN141" s="72">
        <v>40560.096539351849</v>
      </c>
    </row>
    <row r="142" spans="1:40" x14ac:dyDescent="0.25">
      <c r="A142" s="15" t="s">
        <v>272</v>
      </c>
      <c r="B142" s="52"/>
      <c r="C142" s="52"/>
      <c r="D142" s="52"/>
      <c r="E142" s="52"/>
      <c r="F142" s="53"/>
      <c r="G142" s="53"/>
      <c r="H142" s="54"/>
      <c r="I142" s="53"/>
      <c r="J142" s="16"/>
      <c r="K142" s="16"/>
      <c r="L142" s="74"/>
      <c r="M142" s="69"/>
      <c r="N142" s="97" t="s">
        <v>1211</v>
      </c>
      <c r="O142" s="16"/>
      <c r="P142" s="17"/>
      <c r="Q142" s="75"/>
      <c r="R142" s="75"/>
      <c r="S142" s="17"/>
      <c r="T142" s="77"/>
      <c r="U142" s="78"/>
      <c r="V142" s="78"/>
      <c r="W142" s="76"/>
      <c r="X142" s="79"/>
      <c r="Y142" s="79"/>
      <c r="Z142" s="70"/>
      <c r="AA142" s="70"/>
      <c r="AB142" s="80"/>
      <c r="AC142" s="72">
        <v>227</v>
      </c>
      <c r="AD142" s="72">
        <v>104</v>
      </c>
      <c r="AE142" s="72">
        <v>289</v>
      </c>
      <c r="AF142" s="72">
        <v>1</v>
      </c>
      <c r="AG142" s="72" t="s">
        <v>761</v>
      </c>
      <c r="AH142" s="72" t="s">
        <v>1050</v>
      </c>
      <c r="AI142" s="72">
        <v>28800</v>
      </c>
      <c r="AJ142" s="72">
        <v>40479.403437499997</v>
      </c>
      <c r="AK142" s="72" t="s">
        <v>1506</v>
      </c>
      <c r="AL142" s="72" t="s">
        <v>1646</v>
      </c>
      <c r="AM142" s="72" t="s">
        <v>2061</v>
      </c>
      <c r="AN142" s="72">
        <v>40560.108854166669</v>
      </c>
    </row>
    <row r="143" spans="1:40" x14ac:dyDescent="0.25">
      <c r="A143" s="15" t="s">
        <v>513</v>
      </c>
      <c r="B143" s="52"/>
      <c r="C143" s="52"/>
      <c r="D143" s="52"/>
      <c r="E143" s="52"/>
      <c r="F143" s="53"/>
      <c r="G143" s="53"/>
      <c r="H143" s="54"/>
      <c r="I143" s="53"/>
      <c r="J143" s="16"/>
      <c r="K143" s="16"/>
      <c r="L143" s="74"/>
      <c r="M143" s="69"/>
      <c r="N143" s="97" t="s">
        <v>1212</v>
      </c>
      <c r="O143" s="16"/>
      <c r="P143" s="17"/>
      <c r="Q143" s="75"/>
      <c r="R143" s="75"/>
      <c r="S143" s="17"/>
      <c r="T143" s="77"/>
      <c r="U143" s="78"/>
      <c r="V143" s="78"/>
      <c r="W143" s="76"/>
      <c r="X143" s="79"/>
      <c r="Y143" s="79"/>
      <c r="Z143" s="70"/>
      <c r="AA143" s="70"/>
      <c r="AB143" s="80"/>
      <c r="AC143" s="72">
        <v>177</v>
      </c>
      <c r="AD143" s="72">
        <v>221</v>
      </c>
      <c r="AE143" s="72">
        <v>1463</v>
      </c>
      <c r="AF143" s="72">
        <v>27</v>
      </c>
      <c r="AG143" s="72" t="s">
        <v>762</v>
      </c>
      <c r="AH143" s="72" t="s">
        <v>1033</v>
      </c>
      <c r="AI143" s="72">
        <v>-18000</v>
      </c>
      <c r="AJ143" s="72">
        <v>39519.779965277776</v>
      </c>
      <c r="AK143" s="72" t="s">
        <v>1506</v>
      </c>
      <c r="AL143" s="72" t="s">
        <v>1647</v>
      </c>
      <c r="AM143" s="72" t="s">
        <v>2062</v>
      </c>
      <c r="AN143" s="72">
        <v>40560.094872685186</v>
      </c>
    </row>
    <row r="144" spans="1:40" x14ac:dyDescent="0.25">
      <c r="A144" s="15" t="s">
        <v>273</v>
      </c>
      <c r="B144" s="52"/>
      <c r="C144" s="52"/>
      <c r="D144" s="52"/>
      <c r="E144" s="52"/>
      <c r="F144" s="53"/>
      <c r="G144" s="53"/>
      <c r="H144" s="54"/>
      <c r="I144" s="53"/>
      <c r="J144" s="16"/>
      <c r="K144" s="16"/>
      <c r="L144" s="74"/>
      <c r="M144" s="69"/>
      <c r="N144" s="97" t="s">
        <v>1213</v>
      </c>
      <c r="O144" s="16"/>
      <c r="P144" s="17"/>
      <c r="Q144" s="75"/>
      <c r="R144" s="75"/>
      <c r="S144" s="17"/>
      <c r="T144" s="77"/>
      <c r="U144" s="78"/>
      <c r="V144" s="78"/>
      <c r="W144" s="76"/>
      <c r="X144" s="79"/>
      <c r="Y144" s="79"/>
      <c r="Z144" s="70"/>
      <c r="AA144" s="70"/>
      <c r="AB144" s="80"/>
      <c r="AC144" s="72">
        <v>16</v>
      </c>
      <c r="AD144" s="72">
        <v>623</v>
      </c>
      <c r="AE144" s="72">
        <v>853</v>
      </c>
      <c r="AF144" s="72">
        <v>4</v>
      </c>
      <c r="AG144" s="72" t="s">
        <v>763</v>
      </c>
      <c r="AH144" s="72" t="s">
        <v>1034</v>
      </c>
      <c r="AI144" s="72">
        <v>-28800</v>
      </c>
      <c r="AJ144" s="72">
        <v>40137.694027777776</v>
      </c>
      <c r="AK144" s="72" t="s">
        <v>1506</v>
      </c>
      <c r="AL144" s="72" t="s">
        <v>1648</v>
      </c>
      <c r="AM144" s="72" t="s">
        <v>2063</v>
      </c>
      <c r="AN144" s="72">
        <v>40560.111354166664</v>
      </c>
    </row>
    <row r="145" spans="1:40" x14ac:dyDescent="0.25">
      <c r="A145" s="15" t="s">
        <v>274</v>
      </c>
      <c r="B145" s="52"/>
      <c r="C145" s="52"/>
      <c r="D145" s="52"/>
      <c r="E145" s="52"/>
      <c r="F145" s="53"/>
      <c r="G145" s="53"/>
      <c r="H145" s="54"/>
      <c r="I145" s="53"/>
      <c r="J145" s="16"/>
      <c r="K145" s="16"/>
      <c r="L145" s="74"/>
      <c r="M145" s="69"/>
      <c r="N145" s="97" t="s">
        <v>1214</v>
      </c>
      <c r="O145" s="16"/>
      <c r="P145" s="17"/>
      <c r="Q145" s="75"/>
      <c r="R145" s="75"/>
      <c r="S145" s="17"/>
      <c r="T145" s="77"/>
      <c r="U145" s="78"/>
      <c r="V145" s="78"/>
      <c r="W145" s="76"/>
      <c r="X145" s="79"/>
      <c r="Y145" s="79"/>
      <c r="Z145" s="70"/>
      <c r="AA145" s="70"/>
      <c r="AB145" s="80"/>
      <c r="AC145" s="72">
        <v>1956</v>
      </c>
      <c r="AD145" s="72">
        <v>2111</v>
      </c>
      <c r="AE145" s="72">
        <v>4699</v>
      </c>
      <c r="AF145" s="72">
        <v>6</v>
      </c>
      <c r="AG145" s="72" t="s">
        <v>764</v>
      </c>
      <c r="AH145" s="72" t="s">
        <v>1033</v>
      </c>
      <c r="AI145" s="72">
        <v>-18000</v>
      </c>
      <c r="AJ145" s="72">
        <v>39231.67628472222</v>
      </c>
      <c r="AK145" s="72" t="s">
        <v>1506</v>
      </c>
      <c r="AL145" s="72" t="s">
        <v>1649</v>
      </c>
      <c r="AM145" s="72" t="s">
        <v>1990</v>
      </c>
      <c r="AN145" s="72">
        <v>40560.114212962966</v>
      </c>
    </row>
    <row r="146" spans="1:40" x14ac:dyDescent="0.25">
      <c r="A146" s="15" t="s">
        <v>275</v>
      </c>
      <c r="B146" s="52"/>
      <c r="C146" s="52"/>
      <c r="D146" s="52"/>
      <c r="E146" s="52"/>
      <c r="F146" s="53"/>
      <c r="G146" s="53"/>
      <c r="H146" s="54"/>
      <c r="I146" s="53"/>
      <c r="J146" s="16"/>
      <c r="K146" s="16"/>
      <c r="L146" s="74"/>
      <c r="M146" s="69"/>
      <c r="N146" s="97" t="s">
        <v>1215</v>
      </c>
      <c r="O146" s="16"/>
      <c r="P146" s="17"/>
      <c r="Q146" s="75"/>
      <c r="R146" s="75"/>
      <c r="S146" s="17"/>
      <c r="T146" s="77"/>
      <c r="U146" s="78"/>
      <c r="V146" s="78"/>
      <c r="W146" s="76"/>
      <c r="X146" s="79"/>
      <c r="Y146" s="79"/>
      <c r="Z146" s="70"/>
      <c r="AA146" s="70"/>
      <c r="AB146" s="80"/>
      <c r="AC146" s="72">
        <v>108</v>
      </c>
      <c r="AD146" s="72">
        <v>77</v>
      </c>
      <c r="AE146" s="72">
        <v>2237</v>
      </c>
      <c r="AF146" s="72">
        <v>125</v>
      </c>
      <c r="AG146" s="72"/>
      <c r="AH146" s="72"/>
      <c r="AI146" s="72"/>
      <c r="AJ146" s="72">
        <v>40437.255694444444</v>
      </c>
      <c r="AK146" s="72" t="s">
        <v>1506</v>
      </c>
      <c r="AL146" s="72" t="s">
        <v>1650</v>
      </c>
      <c r="AM146" s="72" t="s">
        <v>2064</v>
      </c>
      <c r="AN146" s="72">
        <v>40560.120659722219</v>
      </c>
    </row>
    <row r="147" spans="1:40" x14ac:dyDescent="0.25">
      <c r="A147" s="15" t="s">
        <v>474</v>
      </c>
      <c r="B147" s="52"/>
      <c r="C147" s="52"/>
      <c r="D147" s="52"/>
      <c r="E147" s="52"/>
      <c r="F147" s="53"/>
      <c r="G147" s="53"/>
      <c r="H147" s="54"/>
      <c r="I147" s="53"/>
      <c r="J147" s="16"/>
      <c r="K147" s="16"/>
      <c r="L147" s="74"/>
      <c r="M147" s="69"/>
      <c r="N147" s="97" t="s">
        <v>1216</v>
      </c>
      <c r="O147" s="16"/>
      <c r="P147" s="17"/>
      <c r="Q147" s="75"/>
      <c r="R147" s="75"/>
      <c r="S147" s="17"/>
      <c r="T147" s="77"/>
      <c r="U147" s="78"/>
      <c r="V147" s="78"/>
      <c r="W147" s="76"/>
      <c r="X147" s="79"/>
      <c r="Y147" s="79"/>
      <c r="Z147" s="70"/>
      <c r="AA147" s="70"/>
      <c r="AB147" s="80"/>
      <c r="AC147" s="72">
        <v>189</v>
      </c>
      <c r="AD147" s="72">
        <v>320</v>
      </c>
      <c r="AE147" s="72">
        <v>2322</v>
      </c>
      <c r="AF147" s="72">
        <v>6</v>
      </c>
      <c r="AG147" s="72" t="s">
        <v>765</v>
      </c>
      <c r="AH147" s="72"/>
      <c r="AI147" s="72"/>
      <c r="AJ147" s="72">
        <v>40394.999074074076</v>
      </c>
      <c r="AK147" s="72" t="s">
        <v>1506</v>
      </c>
      <c r="AL147" s="72" t="s">
        <v>1651</v>
      </c>
      <c r="AM147" s="72" t="s">
        <v>2065</v>
      </c>
      <c r="AN147" s="72">
        <v>40560.837314814817</v>
      </c>
    </row>
    <row r="148" spans="1:40" x14ac:dyDescent="0.25">
      <c r="A148" s="15" t="s">
        <v>278</v>
      </c>
      <c r="B148" s="52"/>
      <c r="C148" s="52"/>
      <c r="D148" s="52"/>
      <c r="E148" s="52"/>
      <c r="F148" s="53"/>
      <c r="G148" s="53"/>
      <c r="H148" s="54"/>
      <c r="I148" s="53"/>
      <c r="J148" s="16"/>
      <c r="K148" s="16"/>
      <c r="L148" s="74"/>
      <c r="M148" s="69"/>
      <c r="N148" s="97" t="s">
        <v>1217</v>
      </c>
      <c r="O148" s="16"/>
      <c r="P148" s="17"/>
      <c r="Q148" s="75"/>
      <c r="R148" s="75"/>
      <c r="S148" s="17"/>
      <c r="T148" s="77"/>
      <c r="U148" s="78"/>
      <c r="V148" s="78"/>
      <c r="W148" s="76"/>
      <c r="X148" s="79"/>
      <c r="Y148" s="79"/>
      <c r="Z148" s="70"/>
      <c r="AA148" s="70"/>
      <c r="AB148" s="80"/>
      <c r="AC148" s="72">
        <v>21</v>
      </c>
      <c r="AD148" s="72">
        <v>44</v>
      </c>
      <c r="AE148" s="72">
        <v>117</v>
      </c>
      <c r="AF148" s="72">
        <v>0</v>
      </c>
      <c r="AG148" s="72" t="s">
        <v>766</v>
      </c>
      <c r="AH148" s="72" t="s">
        <v>1033</v>
      </c>
      <c r="AI148" s="72">
        <v>-18000</v>
      </c>
      <c r="AJ148" s="72">
        <v>40045.81821759259</v>
      </c>
      <c r="AK148" s="72" t="s">
        <v>1506</v>
      </c>
      <c r="AL148" s="72" t="s">
        <v>1652</v>
      </c>
      <c r="AM148" s="72" t="s">
        <v>2066</v>
      </c>
      <c r="AN148" s="72">
        <v>40560.128321759257</v>
      </c>
    </row>
    <row r="149" spans="1:40" x14ac:dyDescent="0.25">
      <c r="A149" s="15" t="s">
        <v>279</v>
      </c>
      <c r="B149" s="52"/>
      <c r="C149" s="52"/>
      <c r="D149" s="52"/>
      <c r="E149" s="52"/>
      <c r="F149" s="53"/>
      <c r="G149" s="53"/>
      <c r="H149" s="54"/>
      <c r="I149" s="53"/>
      <c r="J149" s="16"/>
      <c r="K149" s="16"/>
      <c r="L149" s="74"/>
      <c r="M149" s="69"/>
      <c r="N149" s="97" t="s">
        <v>1218</v>
      </c>
      <c r="O149" s="16"/>
      <c r="P149" s="17"/>
      <c r="Q149" s="75"/>
      <c r="R149" s="75"/>
      <c r="S149" s="17"/>
      <c r="T149" s="77"/>
      <c r="U149" s="78"/>
      <c r="V149" s="78"/>
      <c r="W149" s="76"/>
      <c r="X149" s="79"/>
      <c r="Y149" s="79"/>
      <c r="Z149" s="70"/>
      <c r="AA149" s="70"/>
      <c r="AB149" s="80"/>
      <c r="AC149" s="72">
        <v>52</v>
      </c>
      <c r="AD149" s="72">
        <v>10</v>
      </c>
      <c r="AE149" s="72">
        <v>300</v>
      </c>
      <c r="AF149" s="72">
        <v>5</v>
      </c>
      <c r="AG149" s="72" t="s">
        <v>767</v>
      </c>
      <c r="AH149" s="72" t="s">
        <v>1051</v>
      </c>
      <c r="AI149" s="72">
        <v>-14400</v>
      </c>
      <c r="AJ149" s="72">
        <v>40489.245381944442</v>
      </c>
      <c r="AK149" s="72" t="s">
        <v>1506</v>
      </c>
      <c r="AL149" s="72" t="s">
        <v>1653</v>
      </c>
      <c r="AM149" s="72" t="s">
        <v>2067</v>
      </c>
      <c r="AN149" s="72">
        <v>40560.128981481481</v>
      </c>
    </row>
    <row r="150" spans="1:40" x14ac:dyDescent="0.25">
      <c r="A150" s="15" t="s">
        <v>337</v>
      </c>
      <c r="B150" s="52"/>
      <c r="C150" s="52"/>
      <c r="D150" s="52"/>
      <c r="E150" s="52"/>
      <c r="F150" s="53"/>
      <c r="G150" s="53"/>
      <c r="H150" s="54"/>
      <c r="I150" s="53"/>
      <c r="J150" s="16"/>
      <c r="K150" s="16"/>
      <c r="L150" s="74"/>
      <c r="M150" s="69"/>
      <c r="N150" s="97" t="s">
        <v>1219</v>
      </c>
      <c r="O150" s="16"/>
      <c r="P150" s="17"/>
      <c r="Q150" s="75"/>
      <c r="R150" s="75"/>
      <c r="S150" s="17"/>
      <c r="T150" s="77"/>
      <c r="U150" s="78"/>
      <c r="V150" s="78"/>
      <c r="W150" s="76"/>
      <c r="X150" s="79"/>
      <c r="Y150" s="79"/>
      <c r="Z150" s="70"/>
      <c r="AA150" s="70"/>
      <c r="AB150" s="80"/>
      <c r="AC150" s="72">
        <v>452</v>
      </c>
      <c r="AD150" s="72">
        <v>2991</v>
      </c>
      <c r="AE150" s="72">
        <v>6760</v>
      </c>
      <c r="AF150" s="72">
        <v>648</v>
      </c>
      <c r="AG150" s="72" t="s">
        <v>768</v>
      </c>
      <c r="AH150" s="72" t="s">
        <v>1032</v>
      </c>
      <c r="AI150" s="72">
        <v>0</v>
      </c>
      <c r="AJ150" s="72">
        <v>39505.093946759262</v>
      </c>
      <c r="AK150" s="72" t="s">
        <v>1506</v>
      </c>
      <c r="AL150" s="72" t="s">
        <v>1654</v>
      </c>
      <c r="AM150" s="72" t="s">
        <v>2068</v>
      </c>
      <c r="AN150" s="72">
        <v>40560.569537037038</v>
      </c>
    </row>
    <row r="151" spans="1:40" x14ac:dyDescent="0.25">
      <c r="A151" s="15" t="s">
        <v>514</v>
      </c>
      <c r="B151" s="52"/>
      <c r="C151" s="52"/>
      <c r="D151" s="52"/>
      <c r="E151" s="52"/>
      <c r="F151" s="53"/>
      <c r="G151" s="53"/>
      <c r="H151" s="54"/>
      <c r="I151" s="53"/>
      <c r="J151" s="16"/>
      <c r="K151" s="16"/>
      <c r="L151" s="74"/>
      <c r="M151" s="69"/>
      <c r="N151" s="97" t="s">
        <v>1220</v>
      </c>
      <c r="O151" s="16"/>
      <c r="P151" s="17"/>
      <c r="Q151" s="75"/>
      <c r="R151" s="75"/>
      <c r="S151" s="17"/>
      <c r="T151" s="77"/>
      <c r="U151" s="78"/>
      <c r="V151" s="78"/>
      <c r="W151" s="76"/>
      <c r="X151" s="79"/>
      <c r="Y151" s="79"/>
      <c r="Z151" s="70"/>
      <c r="AA151" s="70"/>
      <c r="AB151" s="80"/>
      <c r="AC151" s="72">
        <v>631</v>
      </c>
      <c r="AD151" s="72">
        <v>3128</v>
      </c>
      <c r="AE151" s="72">
        <v>7019</v>
      </c>
      <c r="AF151" s="72">
        <v>61</v>
      </c>
      <c r="AG151" s="72" t="s">
        <v>769</v>
      </c>
      <c r="AH151" s="72" t="s">
        <v>1032</v>
      </c>
      <c r="AI151" s="72">
        <v>0</v>
      </c>
      <c r="AJ151" s="72">
        <v>39832.422256944446</v>
      </c>
      <c r="AK151" s="72" t="s">
        <v>1506</v>
      </c>
      <c r="AL151" s="72" t="s">
        <v>1655</v>
      </c>
      <c r="AM151" s="72" t="s">
        <v>2069</v>
      </c>
      <c r="AN151" s="72">
        <v>40559.821493055555</v>
      </c>
    </row>
    <row r="152" spans="1:40" x14ac:dyDescent="0.25">
      <c r="A152" s="15" t="s">
        <v>280</v>
      </c>
      <c r="B152" s="52"/>
      <c r="C152" s="52"/>
      <c r="D152" s="52"/>
      <c r="E152" s="52"/>
      <c r="F152" s="53"/>
      <c r="G152" s="53"/>
      <c r="H152" s="54"/>
      <c r="I152" s="53"/>
      <c r="J152" s="16"/>
      <c r="K152" s="16"/>
      <c r="L152" s="74"/>
      <c r="M152" s="69"/>
      <c r="N152" s="97" t="s">
        <v>1221</v>
      </c>
      <c r="O152" s="16"/>
      <c r="P152" s="17"/>
      <c r="Q152" s="75"/>
      <c r="R152" s="75"/>
      <c r="S152" s="17"/>
      <c r="T152" s="77"/>
      <c r="U152" s="78"/>
      <c r="V152" s="78"/>
      <c r="W152" s="76"/>
      <c r="X152" s="79"/>
      <c r="Y152" s="79"/>
      <c r="Z152" s="70"/>
      <c r="AA152" s="70"/>
      <c r="AB152" s="80"/>
      <c r="AC152" s="72">
        <v>894</v>
      </c>
      <c r="AD152" s="72">
        <v>779</v>
      </c>
      <c r="AE152" s="72">
        <v>703</v>
      </c>
      <c r="AF152" s="72">
        <v>7</v>
      </c>
      <c r="AG152" s="72" t="s">
        <v>770</v>
      </c>
      <c r="AH152" s="72" t="s">
        <v>1052</v>
      </c>
      <c r="AI152" s="72">
        <v>-10800</v>
      </c>
      <c r="AJ152" s="72">
        <v>39900.92459490741</v>
      </c>
      <c r="AK152" s="72" t="s">
        <v>1506</v>
      </c>
      <c r="AL152" s="72" t="s">
        <v>1656</v>
      </c>
      <c r="AM152" s="72" t="s">
        <v>2070</v>
      </c>
      <c r="AN152" s="72">
        <v>40560.013969907406</v>
      </c>
    </row>
    <row r="153" spans="1:40" x14ac:dyDescent="0.25">
      <c r="A153" s="15" t="s">
        <v>281</v>
      </c>
      <c r="B153" s="52"/>
      <c r="C153" s="52"/>
      <c r="D153" s="52"/>
      <c r="E153" s="52"/>
      <c r="F153" s="53"/>
      <c r="G153" s="53"/>
      <c r="H153" s="54"/>
      <c r="I153" s="53"/>
      <c r="J153" s="16"/>
      <c r="K153" s="16"/>
      <c r="L153" s="74"/>
      <c r="M153" s="69"/>
      <c r="N153" s="97" t="s">
        <v>1222</v>
      </c>
      <c r="O153" s="16"/>
      <c r="P153" s="17"/>
      <c r="Q153" s="75"/>
      <c r="R153" s="75"/>
      <c r="S153" s="17"/>
      <c r="T153" s="77"/>
      <c r="U153" s="78"/>
      <c r="V153" s="78"/>
      <c r="W153" s="76"/>
      <c r="X153" s="79"/>
      <c r="Y153" s="79"/>
      <c r="Z153" s="70"/>
      <c r="AA153" s="70"/>
      <c r="AB153" s="80"/>
      <c r="AC153" s="72">
        <v>233</v>
      </c>
      <c r="AD153" s="72">
        <v>79</v>
      </c>
      <c r="AE153" s="72">
        <v>329</v>
      </c>
      <c r="AF153" s="72">
        <v>0</v>
      </c>
      <c r="AG153" s="72" t="s">
        <v>771</v>
      </c>
      <c r="AH153" s="72" t="s">
        <v>1050</v>
      </c>
      <c r="AI153" s="72">
        <v>28800</v>
      </c>
      <c r="AJ153" s="72">
        <v>40398.398738425924</v>
      </c>
      <c r="AK153" s="72" t="s">
        <v>1506</v>
      </c>
      <c r="AL153" s="72" t="s">
        <v>1657</v>
      </c>
      <c r="AM153" s="72" t="s">
        <v>2071</v>
      </c>
      <c r="AN153" s="72">
        <v>40560.135451388887</v>
      </c>
    </row>
    <row r="154" spans="1:40" x14ac:dyDescent="0.25">
      <c r="A154" s="15" t="s">
        <v>282</v>
      </c>
      <c r="B154" s="52"/>
      <c r="C154" s="52"/>
      <c r="D154" s="52"/>
      <c r="E154" s="52"/>
      <c r="F154" s="53"/>
      <c r="G154" s="53"/>
      <c r="H154" s="54"/>
      <c r="I154" s="53"/>
      <c r="J154" s="16"/>
      <c r="K154" s="16"/>
      <c r="L154" s="74"/>
      <c r="M154" s="69"/>
      <c r="N154" s="97" t="s">
        <v>1223</v>
      </c>
      <c r="O154" s="16"/>
      <c r="P154" s="17"/>
      <c r="Q154" s="75"/>
      <c r="R154" s="75"/>
      <c r="S154" s="17"/>
      <c r="T154" s="77"/>
      <c r="U154" s="78"/>
      <c r="V154" s="78"/>
      <c r="W154" s="76"/>
      <c r="X154" s="79"/>
      <c r="Y154" s="79"/>
      <c r="Z154" s="70"/>
      <c r="AA154" s="70"/>
      <c r="AB154" s="80"/>
      <c r="AC154" s="72">
        <v>674</v>
      </c>
      <c r="AD154" s="72">
        <v>1204</v>
      </c>
      <c r="AE154" s="72">
        <v>16099</v>
      </c>
      <c r="AF154" s="72">
        <v>54</v>
      </c>
      <c r="AG154" s="72" t="s">
        <v>772</v>
      </c>
      <c r="AH154" s="72" t="s">
        <v>1033</v>
      </c>
      <c r="AI154" s="72">
        <v>-18000</v>
      </c>
      <c r="AJ154" s="72">
        <v>39927.649814814817</v>
      </c>
      <c r="AK154" s="72" t="s">
        <v>1506</v>
      </c>
      <c r="AL154" s="72" t="s">
        <v>1658</v>
      </c>
      <c r="AM154" s="72" t="s">
        <v>2072</v>
      </c>
      <c r="AN154" s="72">
        <v>40560.144432870373</v>
      </c>
    </row>
    <row r="155" spans="1:40" x14ac:dyDescent="0.25">
      <c r="A155" s="15" t="s">
        <v>283</v>
      </c>
      <c r="B155" s="52"/>
      <c r="C155" s="52"/>
      <c r="D155" s="52"/>
      <c r="E155" s="52"/>
      <c r="F155" s="53"/>
      <c r="G155" s="53"/>
      <c r="H155" s="54"/>
      <c r="I155" s="53"/>
      <c r="J155" s="16"/>
      <c r="K155" s="16"/>
      <c r="L155" s="74"/>
      <c r="M155" s="69"/>
      <c r="N155" s="97" t="s">
        <v>1224</v>
      </c>
      <c r="O155" s="16"/>
      <c r="P155" s="17"/>
      <c r="Q155" s="75"/>
      <c r="R155" s="75"/>
      <c r="S155" s="17"/>
      <c r="T155" s="77"/>
      <c r="U155" s="78"/>
      <c r="V155" s="78"/>
      <c r="W155" s="76"/>
      <c r="X155" s="79"/>
      <c r="Y155" s="79"/>
      <c r="Z155" s="70"/>
      <c r="AA155" s="70"/>
      <c r="AB155" s="80"/>
      <c r="AC155" s="72">
        <v>890</v>
      </c>
      <c r="AD155" s="72">
        <v>513</v>
      </c>
      <c r="AE155" s="72">
        <v>1266</v>
      </c>
      <c r="AF155" s="72">
        <v>38</v>
      </c>
      <c r="AG155" s="72" t="s">
        <v>773</v>
      </c>
      <c r="AH155" s="72" t="s">
        <v>1033</v>
      </c>
      <c r="AI155" s="72">
        <v>-18000</v>
      </c>
      <c r="AJ155" s="72">
        <v>39862.936979166669</v>
      </c>
      <c r="AK155" s="72" t="s">
        <v>1506</v>
      </c>
      <c r="AL155" s="72" t="s">
        <v>1659</v>
      </c>
      <c r="AM155" s="72" t="s">
        <v>2073</v>
      </c>
      <c r="AN155" s="72">
        <v>40560.150972222225</v>
      </c>
    </row>
    <row r="156" spans="1:40" x14ac:dyDescent="0.25">
      <c r="A156" s="15" t="s">
        <v>284</v>
      </c>
      <c r="B156" s="52"/>
      <c r="C156" s="52"/>
      <c r="D156" s="52"/>
      <c r="E156" s="52"/>
      <c r="F156" s="53"/>
      <c r="G156" s="53"/>
      <c r="H156" s="54"/>
      <c r="I156" s="53"/>
      <c r="J156" s="16"/>
      <c r="K156" s="16"/>
      <c r="L156" s="74"/>
      <c r="M156" s="69"/>
      <c r="N156" s="97" t="s">
        <v>1225</v>
      </c>
      <c r="O156" s="16"/>
      <c r="P156" s="17"/>
      <c r="Q156" s="75"/>
      <c r="R156" s="75"/>
      <c r="S156" s="17"/>
      <c r="T156" s="77"/>
      <c r="U156" s="78"/>
      <c r="V156" s="78"/>
      <c r="W156" s="76"/>
      <c r="X156" s="79"/>
      <c r="Y156" s="79"/>
      <c r="Z156" s="70"/>
      <c r="AA156" s="70"/>
      <c r="AB156" s="80"/>
      <c r="AC156" s="72">
        <v>572</v>
      </c>
      <c r="AD156" s="72">
        <v>138</v>
      </c>
      <c r="AE156" s="72">
        <v>3431</v>
      </c>
      <c r="AF156" s="72">
        <v>0</v>
      </c>
      <c r="AG156" s="72" t="s">
        <v>774</v>
      </c>
      <c r="AH156" s="72" t="s">
        <v>1033</v>
      </c>
      <c r="AI156" s="72">
        <v>-18000</v>
      </c>
      <c r="AJ156" s="72">
        <v>39979.114270833335</v>
      </c>
      <c r="AK156" s="72" t="s">
        <v>1506</v>
      </c>
      <c r="AL156" s="72" t="s">
        <v>1660</v>
      </c>
      <c r="AM156" s="72" t="s">
        <v>2074</v>
      </c>
      <c r="AN156" s="72">
        <v>40560.158391203702</v>
      </c>
    </row>
    <row r="157" spans="1:40" x14ac:dyDescent="0.25">
      <c r="A157" s="15" t="s">
        <v>285</v>
      </c>
      <c r="B157" s="52"/>
      <c r="C157" s="52"/>
      <c r="D157" s="52"/>
      <c r="E157" s="52"/>
      <c r="F157" s="53"/>
      <c r="G157" s="53"/>
      <c r="H157" s="54"/>
      <c r="I157" s="53"/>
      <c r="J157" s="16"/>
      <c r="K157" s="16"/>
      <c r="L157" s="74"/>
      <c r="M157" s="69"/>
      <c r="N157" s="97" t="s">
        <v>1226</v>
      </c>
      <c r="O157" s="16"/>
      <c r="P157" s="17"/>
      <c r="Q157" s="75"/>
      <c r="R157" s="75"/>
      <c r="S157" s="17"/>
      <c r="T157" s="77"/>
      <c r="U157" s="78"/>
      <c r="V157" s="78"/>
      <c r="W157" s="76"/>
      <c r="X157" s="79"/>
      <c r="Y157" s="79"/>
      <c r="Z157" s="70"/>
      <c r="AA157" s="70"/>
      <c r="AB157" s="80"/>
      <c r="AC157" s="72">
        <v>281</v>
      </c>
      <c r="AD157" s="72">
        <v>313</v>
      </c>
      <c r="AE157" s="72">
        <v>8263</v>
      </c>
      <c r="AF157" s="72">
        <v>22</v>
      </c>
      <c r="AG157" s="72" t="s">
        <v>775</v>
      </c>
      <c r="AH157" s="72" t="s">
        <v>1053</v>
      </c>
      <c r="AI157" s="72">
        <v>28800</v>
      </c>
      <c r="AJ157" s="72">
        <v>40236.129467592589</v>
      </c>
      <c r="AK157" s="72" t="s">
        <v>1506</v>
      </c>
      <c r="AL157" s="72" t="s">
        <v>1661</v>
      </c>
      <c r="AM157" s="72" t="s">
        <v>2075</v>
      </c>
      <c r="AN157" s="72">
        <v>40560.15247685185</v>
      </c>
    </row>
    <row r="158" spans="1:40" x14ac:dyDescent="0.25">
      <c r="A158" s="15" t="s">
        <v>515</v>
      </c>
      <c r="B158" s="52"/>
      <c r="C158" s="52"/>
      <c r="D158" s="52"/>
      <c r="E158" s="52"/>
      <c r="F158" s="53"/>
      <c r="G158" s="53"/>
      <c r="H158" s="54"/>
      <c r="I158" s="53"/>
      <c r="J158" s="16"/>
      <c r="K158" s="16"/>
      <c r="L158" s="74"/>
      <c r="M158" s="69"/>
      <c r="N158" s="97" t="s">
        <v>1227</v>
      </c>
      <c r="O158" s="16"/>
      <c r="P158" s="17"/>
      <c r="Q158" s="75"/>
      <c r="R158" s="75"/>
      <c r="S158" s="17"/>
      <c r="T158" s="77"/>
      <c r="U158" s="78"/>
      <c r="V158" s="78"/>
      <c r="W158" s="76"/>
      <c r="X158" s="79"/>
      <c r="Y158" s="79"/>
      <c r="Z158" s="70"/>
      <c r="AA158" s="70"/>
      <c r="AB158" s="80"/>
      <c r="AC158" s="72">
        <v>298</v>
      </c>
      <c r="AD158" s="72">
        <v>339</v>
      </c>
      <c r="AE158" s="72">
        <v>967</v>
      </c>
      <c r="AF158" s="72">
        <v>3</v>
      </c>
      <c r="AG158" s="72" t="s">
        <v>776</v>
      </c>
      <c r="AH158" s="72" t="s">
        <v>1054</v>
      </c>
      <c r="AI158" s="72">
        <v>34200</v>
      </c>
      <c r="AJ158" s="72">
        <v>40003.11173611111</v>
      </c>
      <c r="AK158" s="72" t="s">
        <v>1506</v>
      </c>
      <c r="AL158" s="72" t="s">
        <v>1662</v>
      </c>
      <c r="AM158" s="72" t="s">
        <v>2076</v>
      </c>
      <c r="AN158" s="72">
        <v>40560.151921296296</v>
      </c>
    </row>
    <row r="159" spans="1:40" x14ac:dyDescent="0.25">
      <c r="A159" s="15" t="s">
        <v>286</v>
      </c>
      <c r="B159" s="52"/>
      <c r="C159" s="52"/>
      <c r="D159" s="52"/>
      <c r="E159" s="52"/>
      <c r="F159" s="53"/>
      <c r="G159" s="53"/>
      <c r="H159" s="54"/>
      <c r="I159" s="53"/>
      <c r="J159" s="16"/>
      <c r="K159" s="16"/>
      <c r="L159" s="74"/>
      <c r="M159" s="69"/>
      <c r="N159" s="97" t="s">
        <v>1228</v>
      </c>
      <c r="O159" s="16"/>
      <c r="P159" s="17"/>
      <c r="Q159" s="75"/>
      <c r="R159" s="75"/>
      <c r="S159" s="17"/>
      <c r="T159" s="77"/>
      <c r="U159" s="78"/>
      <c r="V159" s="78"/>
      <c r="W159" s="76"/>
      <c r="X159" s="79"/>
      <c r="Y159" s="79"/>
      <c r="Z159" s="70"/>
      <c r="AA159" s="70"/>
      <c r="AB159" s="80"/>
      <c r="AC159" s="72">
        <v>166</v>
      </c>
      <c r="AD159" s="72">
        <v>134</v>
      </c>
      <c r="AE159" s="72">
        <v>906</v>
      </c>
      <c r="AF159" s="72">
        <v>22</v>
      </c>
      <c r="AG159" s="72" t="s">
        <v>777</v>
      </c>
      <c r="AH159" s="72" t="s">
        <v>1054</v>
      </c>
      <c r="AI159" s="72">
        <v>34200</v>
      </c>
      <c r="AJ159" s="72">
        <v>40401.089166666665</v>
      </c>
      <c r="AK159" s="72" t="s">
        <v>1506</v>
      </c>
      <c r="AL159" s="72" t="s">
        <v>1663</v>
      </c>
      <c r="AM159" s="72" t="s">
        <v>2077</v>
      </c>
      <c r="AN159" s="72">
        <v>40560.172465277778</v>
      </c>
    </row>
    <row r="160" spans="1:40" x14ac:dyDescent="0.25">
      <c r="A160" s="15" t="s">
        <v>287</v>
      </c>
      <c r="B160" s="52"/>
      <c r="C160" s="52"/>
      <c r="D160" s="52"/>
      <c r="E160" s="52"/>
      <c r="F160" s="53"/>
      <c r="G160" s="53"/>
      <c r="H160" s="54"/>
      <c r="I160" s="53"/>
      <c r="J160" s="16"/>
      <c r="K160" s="16"/>
      <c r="L160" s="74"/>
      <c r="M160" s="69"/>
      <c r="N160" s="97" t="s">
        <v>1229</v>
      </c>
      <c r="O160" s="16"/>
      <c r="P160" s="17"/>
      <c r="Q160" s="75"/>
      <c r="R160" s="75"/>
      <c r="S160" s="17"/>
      <c r="T160" s="77"/>
      <c r="U160" s="78"/>
      <c r="V160" s="78"/>
      <c r="W160" s="76"/>
      <c r="X160" s="79"/>
      <c r="Y160" s="79"/>
      <c r="Z160" s="70"/>
      <c r="AA160" s="70"/>
      <c r="AB160" s="80"/>
      <c r="AC160" s="72">
        <v>176</v>
      </c>
      <c r="AD160" s="72">
        <v>1010</v>
      </c>
      <c r="AE160" s="72">
        <v>3125</v>
      </c>
      <c r="AF160" s="72">
        <v>33</v>
      </c>
      <c r="AG160" s="72" t="s">
        <v>778</v>
      </c>
      <c r="AH160" s="72" t="s">
        <v>1036</v>
      </c>
      <c r="AI160" s="72">
        <v>-18000</v>
      </c>
      <c r="AJ160" s="72">
        <v>39647.519849537035</v>
      </c>
      <c r="AK160" s="72" t="s">
        <v>1506</v>
      </c>
      <c r="AL160" s="72" t="s">
        <v>1664</v>
      </c>
      <c r="AM160" s="72" t="s">
        <v>2078</v>
      </c>
      <c r="AN160" s="72">
        <v>40560.176261574074</v>
      </c>
    </row>
    <row r="161" spans="1:40" x14ac:dyDescent="0.25">
      <c r="A161" s="15" t="s">
        <v>516</v>
      </c>
      <c r="B161" s="52"/>
      <c r="C161" s="52"/>
      <c r="D161" s="52"/>
      <c r="E161" s="52"/>
      <c r="F161" s="53"/>
      <c r="G161" s="53"/>
      <c r="H161" s="54"/>
      <c r="I161" s="53"/>
      <c r="J161" s="16"/>
      <c r="K161" s="16"/>
      <c r="L161" s="74"/>
      <c r="M161" s="69"/>
      <c r="N161" s="97" t="s">
        <v>1230</v>
      </c>
      <c r="O161" s="16"/>
      <c r="P161" s="17"/>
      <c r="Q161" s="75"/>
      <c r="R161" s="75"/>
      <c r="S161" s="17"/>
      <c r="T161" s="77"/>
      <c r="U161" s="78"/>
      <c r="V161" s="78"/>
      <c r="W161" s="76"/>
      <c r="X161" s="79"/>
      <c r="Y161" s="79"/>
      <c r="Z161" s="70"/>
      <c r="AA161" s="70"/>
      <c r="AB161" s="80"/>
      <c r="AC161" s="72">
        <v>500</v>
      </c>
      <c r="AD161" s="72">
        <v>445</v>
      </c>
      <c r="AE161" s="72">
        <v>868</v>
      </c>
      <c r="AF161" s="72">
        <v>0</v>
      </c>
      <c r="AG161" s="72" t="s">
        <v>779</v>
      </c>
      <c r="AH161" s="72"/>
      <c r="AI161" s="72"/>
      <c r="AJ161" s="72">
        <v>40138.733541666668</v>
      </c>
      <c r="AK161" s="72" t="s">
        <v>1506</v>
      </c>
      <c r="AL161" s="72" t="s">
        <v>1665</v>
      </c>
      <c r="AM161" s="72" t="s">
        <v>2079</v>
      </c>
      <c r="AN161" s="72">
        <v>40560.152048611111</v>
      </c>
    </row>
    <row r="162" spans="1:40" x14ac:dyDescent="0.25">
      <c r="A162" s="15" t="s">
        <v>288</v>
      </c>
      <c r="B162" s="52"/>
      <c r="C162" s="52"/>
      <c r="D162" s="52"/>
      <c r="E162" s="52"/>
      <c r="F162" s="53"/>
      <c r="G162" s="53"/>
      <c r="H162" s="54"/>
      <c r="I162" s="53"/>
      <c r="J162" s="16"/>
      <c r="K162" s="16"/>
      <c r="L162" s="74"/>
      <c r="M162" s="69"/>
      <c r="N162" s="97" t="s">
        <v>1231</v>
      </c>
      <c r="O162" s="16"/>
      <c r="P162" s="17"/>
      <c r="Q162" s="75"/>
      <c r="R162" s="75"/>
      <c r="S162" s="17"/>
      <c r="T162" s="77"/>
      <c r="U162" s="78"/>
      <c r="V162" s="78"/>
      <c r="W162" s="76"/>
      <c r="X162" s="79"/>
      <c r="Y162" s="79"/>
      <c r="Z162" s="70"/>
      <c r="AA162" s="70"/>
      <c r="AB162" s="80"/>
      <c r="AC162" s="72">
        <v>351</v>
      </c>
      <c r="AD162" s="72">
        <v>1246</v>
      </c>
      <c r="AE162" s="72">
        <v>2601</v>
      </c>
      <c r="AF162" s="72">
        <v>8</v>
      </c>
      <c r="AG162" s="72" t="s">
        <v>780</v>
      </c>
      <c r="AH162" s="72" t="s">
        <v>1033</v>
      </c>
      <c r="AI162" s="72">
        <v>-18000</v>
      </c>
      <c r="AJ162" s="72">
        <v>40089.899050925924</v>
      </c>
      <c r="AK162" s="72" t="s">
        <v>1506</v>
      </c>
      <c r="AL162" s="72" t="s">
        <v>1666</v>
      </c>
      <c r="AM162" s="72" t="s">
        <v>2080</v>
      </c>
      <c r="AN162" s="72">
        <v>40560.181273148148</v>
      </c>
    </row>
    <row r="163" spans="1:40" x14ac:dyDescent="0.25">
      <c r="A163" s="15" t="s">
        <v>517</v>
      </c>
      <c r="B163" s="52"/>
      <c r="C163" s="52"/>
      <c r="D163" s="52"/>
      <c r="E163" s="52"/>
      <c r="F163" s="53"/>
      <c r="G163" s="53"/>
      <c r="H163" s="54"/>
      <c r="I163" s="53"/>
      <c r="J163" s="16"/>
      <c r="K163" s="16"/>
      <c r="L163" s="74"/>
      <c r="M163" s="69"/>
      <c r="N163" s="97" t="s">
        <v>1232</v>
      </c>
      <c r="O163" s="16"/>
      <c r="P163" s="17"/>
      <c r="Q163" s="75"/>
      <c r="R163" s="75"/>
      <c r="S163" s="17"/>
      <c r="T163" s="77"/>
      <c r="U163" s="78"/>
      <c r="V163" s="78"/>
      <c r="W163" s="76"/>
      <c r="X163" s="79"/>
      <c r="Y163" s="79"/>
      <c r="Z163" s="70"/>
      <c r="AA163" s="70"/>
      <c r="AB163" s="80"/>
      <c r="AC163" s="72">
        <v>107</v>
      </c>
      <c r="AD163" s="72">
        <v>1125</v>
      </c>
      <c r="AE163" s="72">
        <v>4857</v>
      </c>
      <c r="AF163" s="72">
        <v>152</v>
      </c>
      <c r="AG163" s="72" t="s">
        <v>781</v>
      </c>
      <c r="AH163" s="72" t="s">
        <v>1033</v>
      </c>
      <c r="AI163" s="72">
        <v>-18000</v>
      </c>
      <c r="AJ163" s="72">
        <v>39983.059398148151</v>
      </c>
      <c r="AK163" s="72" t="s">
        <v>1506</v>
      </c>
      <c r="AL163" s="72" t="s">
        <v>1667</v>
      </c>
      <c r="AM163" s="72" t="s">
        <v>2081</v>
      </c>
      <c r="AN163" s="72">
        <v>40560.127430555556</v>
      </c>
    </row>
    <row r="164" spans="1:40" x14ac:dyDescent="0.25">
      <c r="A164" s="15" t="s">
        <v>289</v>
      </c>
      <c r="B164" s="52"/>
      <c r="C164" s="52"/>
      <c r="D164" s="52"/>
      <c r="E164" s="52"/>
      <c r="F164" s="53"/>
      <c r="G164" s="53"/>
      <c r="H164" s="54"/>
      <c r="I164" s="53"/>
      <c r="J164" s="16"/>
      <c r="K164" s="16"/>
      <c r="L164" s="74"/>
      <c r="M164" s="69"/>
      <c r="N164" s="97" t="s">
        <v>1233</v>
      </c>
      <c r="O164" s="16"/>
      <c r="P164" s="17"/>
      <c r="Q164" s="75"/>
      <c r="R164" s="75"/>
      <c r="S164" s="17"/>
      <c r="T164" s="77"/>
      <c r="U164" s="78"/>
      <c r="V164" s="78"/>
      <c r="W164" s="76"/>
      <c r="X164" s="79"/>
      <c r="Y164" s="79"/>
      <c r="Z164" s="70"/>
      <c r="AA164" s="70"/>
      <c r="AB164" s="80"/>
      <c r="AC164" s="72">
        <v>62</v>
      </c>
      <c r="AD164" s="72">
        <v>20</v>
      </c>
      <c r="AE164" s="72">
        <v>156</v>
      </c>
      <c r="AF164" s="72">
        <v>0</v>
      </c>
      <c r="AG164" s="72" t="s">
        <v>782</v>
      </c>
      <c r="AH164" s="72" t="s">
        <v>1035</v>
      </c>
      <c r="AI164" s="72">
        <v>-21600</v>
      </c>
      <c r="AJ164" s="72">
        <v>40326.602777777778</v>
      </c>
      <c r="AK164" s="72" t="s">
        <v>1506</v>
      </c>
      <c r="AL164" s="72" t="s">
        <v>1668</v>
      </c>
      <c r="AM164" s="72" t="s">
        <v>1990</v>
      </c>
      <c r="AN164" s="72">
        <v>40560.184699074074</v>
      </c>
    </row>
    <row r="165" spans="1:40" x14ac:dyDescent="0.25">
      <c r="A165" s="15" t="s">
        <v>290</v>
      </c>
      <c r="B165" s="52"/>
      <c r="C165" s="52"/>
      <c r="D165" s="52"/>
      <c r="E165" s="52"/>
      <c r="F165" s="53"/>
      <c r="G165" s="53"/>
      <c r="H165" s="54"/>
      <c r="I165" s="53"/>
      <c r="J165" s="16"/>
      <c r="K165" s="16"/>
      <c r="L165" s="74"/>
      <c r="M165" s="69"/>
      <c r="N165" s="97" t="s">
        <v>1234</v>
      </c>
      <c r="O165" s="16"/>
      <c r="P165" s="17"/>
      <c r="Q165" s="75"/>
      <c r="R165" s="75"/>
      <c r="S165" s="17"/>
      <c r="T165" s="77"/>
      <c r="U165" s="78"/>
      <c r="V165" s="78"/>
      <c r="W165" s="76"/>
      <c r="X165" s="79"/>
      <c r="Y165" s="79"/>
      <c r="Z165" s="70"/>
      <c r="AA165" s="70"/>
      <c r="AB165" s="80"/>
      <c r="AC165" s="72">
        <v>73</v>
      </c>
      <c r="AD165" s="72">
        <v>55</v>
      </c>
      <c r="AE165" s="72">
        <v>161</v>
      </c>
      <c r="AF165" s="72">
        <v>0</v>
      </c>
      <c r="AG165" s="72" t="s">
        <v>783</v>
      </c>
      <c r="AH165" s="72" t="s">
        <v>1038</v>
      </c>
      <c r="AI165" s="72">
        <v>-25200</v>
      </c>
      <c r="AJ165" s="72">
        <v>40210.915335648147</v>
      </c>
      <c r="AK165" s="72" t="s">
        <v>1506</v>
      </c>
      <c r="AL165" s="72" t="s">
        <v>1669</v>
      </c>
      <c r="AM165" s="72" t="s">
        <v>2082</v>
      </c>
      <c r="AN165" s="72">
        <v>40560.208148148151</v>
      </c>
    </row>
    <row r="166" spans="1:40" x14ac:dyDescent="0.25">
      <c r="A166" s="15" t="s">
        <v>518</v>
      </c>
      <c r="B166" s="52"/>
      <c r="C166" s="52"/>
      <c r="D166" s="52"/>
      <c r="E166" s="52"/>
      <c r="F166" s="53"/>
      <c r="G166" s="53"/>
      <c r="H166" s="54"/>
      <c r="I166" s="53"/>
      <c r="J166" s="16"/>
      <c r="K166" s="16"/>
      <c r="L166" s="74"/>
      <c r="M166" s="69"/>
      <c r="N166" s="97" t="s">
        <v>1235</v>
      </c>
      <c r="O166" s="16"/>
      <c r="P166" s="17"/>
      <c r="Q166" s="75"/>
      <c r="R166" s="75"/>
      <c r="S166" s="17"/>
      <c r="T166" s="77"/>
      <c r="U166" s="78"/>
      <c r="V166" s="78"/>
      <c r="W166" s="76"/>
      <c r="X166" s="79"/>
      <c r="Y166" s="79"/>
      <c r="Z166" s="70"/>
      <c r="AA166" s="70"/>
      <c r="AB166" s="80"/>
      <c r="AC166" s="72">
        <v>263</v>
      </c>
      <c r="AD166" s="72">
        <v>98</v>
      </c>
      <c r="AE166" s="72">
        <v>381</v>
      </c>
      <c r="AF166" s="72">
        <v>10</v>
      </c>
      <c r="AG166" s="72" t="s">
        <v>784</v>
      </c>
      <c r="AH166" s="72" t="s">
        <v>1036</v>
      </c>
      <c r="AI166" s="72">
        <v>-18000</v>
      </c>
      <c r="AJ166" s="72">
        <v>39608.577673611115</v>
      </c>
      <c r="AK166" s="72" t="s">
        <v>1506</v>
      </c>
      <c r="AL166" s="72" t="s">
        <v>1670</v>
      </c>
      <c r="AM166" s="72" t="s">
        <v>2083</v>
      </c>
      <c r="AN166" s="72">
        <v>40560.199247685188</v>
      </c>
    </row>
    <row r="167" spans="1:40" x14ac:dyDescent="0.25">
      <c r="A167" s="15" t="s">
        <v>291</v>
      </c>
      <c r="B167" s="52"/>
      <c r="C167" s="52"/>
      <c r="D167" s="52"/>
      <c r="E167" s="52"/>
      <c r="F167" s="53"/>
      <c r="G167" s="53"/>
      <c r="H167" s="54"/>
      <c r="I167" s="53"/>
      <c r="J167" s="16"/>
      <c r="K167" s="16"/>
      <c r="L167" s="74"/>
      <c r="M167" s="69"/>
      <c r="N167" s="97" t="s">
        <v>1236</v>
      </c>
      <c r="O167" s="16"/>
      <c r="P167" s="17"/>
      <c r="Q167" s="75"/>
      <c r="R167" s="75"/>
      <c r="S167" s="17"/>
      <c r="T167" s="77"/>
      <c r="U167" s="78"/>
      <c r="V167" s="78"/>
      <c r="W167" s="76"/>
      <c r="X167" s="79"/>
      <c r="Y167" s="79"/>
      <c r="Z167" s="70"/>
      <c r="AA167" s="70"/>
      <c r="AB167" s="80"/>
      <c r="AC167" s="72">
        <v>223</v>
      </c>
      <c r="AD167" s="72">
        <v>44</v>
      </c>
      <c r="AE167" s="72">
        <v>868</v>
      </c>
      <c r="AF167" s="72">
        <v>4</v>
      </c>
      <c r="AG167" s="72"/>
      <c r="AH167" s="72" t="s">
        <v>1033</v>
      </c>
      <c r="AI167" s="72">
        <v>-18000</v>
      </c>
      <c r="AJ167" s="72">
        <v>40003.777303240742</v>
      </c>
      <c r="AK167" s="72" t="s">
        <v>1506</v>
      </c>
      <c r="AL167" s="72" t="s">
        <v>1671</v>
      </c>
      <c r="AM167" s="72" t="s">
        <v>2084</v>
      </c>
      <c r="AN167" s="72">
        <v>40560.211631944447</v>
      </c>
    </row>
    <row r="168" spans="1:40" x14ac:dyDescent="0.25">
      <c r="A168" s="15" t="s">
        <v>292</v>
      </c>
      <c r="B168" s="52"/>
      <c r="C168" s="52"/>
      <c r="D168" s="52"/>
      <c r="E168" s="52"/>
      <c r="F168" s="53"/>
      <c r="G168" s="53"/>
      <c r="H168" s="54"/>
      <c r="I168" s="53"/>
      <c r="J168" s="16"/>
      <c r="K168" s="16"/>
      <c r="L168" s="74"/>
      <c r="M168" s="69"/>
      <c r="N168" s="97" t="s">
        <v>1237</v>
      </c>
      <c r="O168" s="16"/>
      <c r="P168" s="17"/>
      <c r="Q168" s="75"/>
      <c r="R168" s="75"/>
      <c r="S168" s="17"/>
      <c r="T168" s="77"/>
      <c r="U168" s="78"/>
      <c r="V168" s="78"/>
      <c r="W168" s="76"/>
      <c r="X168" s="79"/>
      <c r="Y168" s="79"/>
      <c r="Z168" s="70"/>
      <c r="AA168" s="70"/>
      <c r="AB168" s="80"/>
      <c r="AC168" s="72">
        <v>240</v>
      </c>
      <c r="AD168" s="72">
        <v>228</v>
      </c>
      <c r="AE168" s="72">
        <v>834</v>
      </c>
      <c r="AF168" s="72">
        <v>0</v>
      </c>
      <c r="AG168" s="72" t="s">
        <v>785</v>
      </c>
      <c r="AH168" s="72" t="s">
        <v>1036</v>
      </c>
      <c r="AI168" s="72">
        <v>-18000</v>
      </c>
      <c r="AJ168" s="72">
        <v>39783.634016203701</v>
      </c>
      <c r="AK168" s="72" t="s">
        <v>1506</v>
      </c>
      <c r="AL168" s="72" t="s">
        <v>1672</v>
      </c>
      <c r="AM168" s="72" t="s">
        <v>2085</v>
      </c>
      <c r="AN168" s="72">
        <v>40560.212280092594</v>
      </c>
    </row>
    <row r="169" spans="1:40" x14ac:dyDescent="0.25">
      <c r="A169" s="15" t="s">
        <v>293</v>
      </c>
      <c r="B169" s="52"/>
      <c r="C169" s="52"/>
      <c r="D169" s="52"/>
      <c r="E169" s="52"/>
      <c r="F169" s="53"/>
      <c r="G169" s="53"/>
      <c r="H169" s="54"/>
      <c r="I169" s="53"/>
      <c r="J169" s="16"/>
      <c r="K169" s="16"/>
      <c r="L169" s="74"/>
      <c r="M169" s="69"/>
      <c r="N169" s="97" t="s">
        <v>1238</v>
      </c>
      <c r="O169" s="16"/>
      <c r="P169" s="17"/>
      <c r="Q169" s="75"/>
      <c r="R169" s="75"/>
      <c r="S169" s="17"/>
      <c r="T169" s="77"/>
      <c r="U169" s="78"/>
      <c r="V169" s="78"/>
      <c r="W169" s="76"/>
      <c r="X169" s="79"/>
      <c r="Y169" s="79"/>
      <c r="Z169" s="70"/>
      <c r="AA169" s="70"/>
      <c r="AB169" s="80"/>
      <c r="AC169" s="72">
        <v>22</v>
      </c>
      <c r="AD169" s="72">
        <v>106</v>
      </c>
      <c r="AE169" s="72">
        <v>1114</v>
      </c>
      <c r="AF169" s="72">
        <v>1</v>
      </c>
      <c r="AG169" s="72" t="s">
        <v>786</v>
      </c>
      <c r="AH169" s="72" t="s">
        <v>1055</v>
      </c>
      <c r="AI169" s="72">
        <v>43200</v>
      </c>
      <c r="AJ169" s="72">
        <v>40117.387002314812</v>
      </c>
      <c r="AK169" s="72" t="s">
        <v>1506</v>
      </c>
      <c r="AL169" s="72" t="s">
        <v>1673</v>
      </c>
      <c r="AM169" s="72" t="s">
        <v>2086</v>
      </c>
      <c r="AN169" s="72">
        <v>40560.232395833336</v>
      </c>
    </row>
    <row r="170" spans="1:40" x14ac:dyDescent="0.25">
      <c r="A170" s="15" t="s">
        <v>294</v>
      </c>
      <c r="B170" s="52"/>
      <c r="C170" s="52"/>
      <c r="D170" s="52"/>
      <c r="E170" s="52"/>
      <c r="F170" s="53"/>
      <c r="G170" s="53"/>
      <c r="H170" s="54"/>
      <c r="I170" s="53"/>
      <c r="J170" s="16"/>
      <c r="K170" s="16"/>
      <c r="L170" s="74"/>
      <c r="M170" s="69"/>
      <c r="N170" s="97" t="s">
        <v>1239</v>
      </c>
      <c r="O170" s="16"/>
      <c r="P170" s="17"/>
      <c r="Q170" s="75"/>
      <c r="R170" s="75"/>
      <c r="S170" s="17"/>
      <c r="T170" s="77"/>
      <c r="U170" s="78"/>
      <c r="V170" s="78"/>
      <c r="W170" s="76"/>
      <c r="X170" s="79"/>
      <c r="Y170" s="79"/>
      <c r="Z170" s="70"/>
      <c r="AA170" s="70"/>
      <c r="AB170" s="80"/>
      <c r="AC170" s="72">
        <v>4</v>
      </c>
      <c r="AD170" s="72">
        <v>3</v>
      </c>
      <c r="AE170" s="72">
        <v>94</v>
      </c>
      <c r="AF170" s="72">
        <v>0</v>
      </c>
      <c r="AG170" s="72"/>
      <c r="AH170" s="72" t="s">
        <v>1048</v>
      </c>
      <c r="AI170" s="72">
        <v>3600</v>
      </c>
      <c r="AJ170" s="72">
        <v>40514.472048611111</v>
      </c>
      <c r="AK170" s="72" t="s">
        <v>1506</v>
      </c>
      <c r="AL170" s="72" t="s">
        <v>1674</v>
      </c>
      <c r="AM170" s="72" t="s">
        <v>2087</v>
      </c>
      <c r="AN170" s="72">
        <v>40560.263912037037</v>
      </c>
    </row>
    <row r="171" spans="1:40" x14ac:dyDescent="0.25">
      <c r="A171" s="15" t="s">
        <v>295</v>
      </c>
      <c r="B171" s="52"/>
      <c r="C171" s="52"/>
      <c r="D171" s="52"/>
      <c r="E171" s="52"/>
      <c r="F171" s="53"/>
      <c r="G171" s="53"/>
      <c r="H171" s="54"/>
      <c r="I171" s="53"/>
      <c r="J171" s="16"/>
      <c r="K171" s="16"/>
      <c r="L171" s="74"/>
      <c r="M171" s="69"/>
      <c r="N171" s="97" t="s">
        <v>1240</v>
      </c>
      <c r="O171" s="16"/>
      <c r="P171" s="17"/>
      <c r="Q171" s="75"/>
      <c r="R171" s="75"/>
      <c r="S171" s="17"/>
      <c r="T171" s="77"/>
      <c r="U171" s="78"/>
      <c r="V171" s="78"/>
      <c r="W171" s="76"/>
      <c r="X171" s="79"/>
      <c r="Y171" s="79"/>
      <c r="Z171" s="70"/>
      <c r="AA171" s="70"/>
      <c r="AB171" s="80"/>
      <c r="AC171" s="72">
        <v>32</v>
      </c>
      <c r="AD171" s="72">
        <v>25</v>
      </c>
      <c r="AE171" s="72">
        <v>391</v>
      </c>
      <c r="AF171" s="72">
        <v>113</v>
      </c>
      <c r="AG171" s="72"/>
      <c r="AH171" s="72" t="s">
        <v>1048</v>
      </c>
      <c r="AI171" s="72">
        <v>3600</v>
      </c>
      <c r="AJ171" s="72">
        <v>39827.703460648147</v>
      </c>
      <c r="AK171" s="72" t="s">
        <v>1506</v>
      </c>
      <c r="AL171" s="72" t="s">
        <v>1675</v>
      </c>
      <c r="AM171" s="72" t="s">
        <v>2087</v>
      </c>
      <c r="AN171" s="72">
        <v>40560.263912037037</v>
      </c>
    </row>
    <row r="172" spans="1:40" x14ac:dyDescent="0.25">
      <c r="A172" s="15" t="s">
        <v>296</v>
      </c>
      <c r="B172" s="52"/>
      <c r="C172" s="52"/>
      <c r="D172" s="52"/>
      <c r="E172" s="52"/>
      <c r="F172" s="53"/>
      <c r="G172" s="53"/>
      <c r="H172" s="54"/>
      <c r="I172" s="53"/>
      <c r="J172" s="16"/>
      <c r="K172" s="16"/>
      <c r="L172" s="74"/>
      <c r="M172" s="69"/>
      <c r="N172" s="97" t="s">
        <v>1241</v>
      </c>
      <c r="O172" s="16"/>
      <c r="P172" s="17"/>
      <c r="Q172" s="75"/>
      <c r="R172" s="75"/>
      <c r="S172" s="17"/>
      <c r="T172" s="77"/>
      <c r="U172" s="78"/>
      <c r="V172" s="78"/>
      <c r="W172" s="76"/>
      <c r="X172" s="79"/>
      <c r="Y172" s="79"/>
      <c r="Z172" s="70"/>
      <c r="AA172" s="70"/>
      <c r="AB172" s="80"/>
      <c r="AC172" s="72">
        <v>169</v>
      </c>
      <c r="AD172" s="72">
        <v>74</v>
      </c>
      <c r="AE172" s="72">
        <v>393</v>
      </c>
      <c r="AF172" s="72">
        <v>27</v>
      </c>
      <c r="AG172" s="72" t="s">
        <v>787</v>
      </c>
      <c r="AH172" s="72" t="s">
        <v>1035</v>
      </c>
      <c r="AI172" s="72">
        <v>-21600</v>
      </c>
      <c r="AJ172" s="72">
        <v>40055.038368055553</v>
      </c>
      <c r="AK172" s="72" t="s">
        <v>1506</v>
      </c>
      <c r="AL172" s="72" t="s">
        <v>1676</v>
      </c>
      <c r="AM172" s="72" t="s">
        <v>1988</v>
      </c>
      <c r="AN172" s="72">
        <v>40560.267546296294</v>
      </c>
    </row>
    <row r="173" spans="1:40" x14ac:dyDescent="0.25">
      <c r="A173" s="15" t="s">
        <v>297</v>
      </c>
      <c r="B173" s="52"/>
      <c r="C173" s="52"/>
      <c r="D173" s="52"/>
      <c r="E173" s="52"/>
      <c r="F173" s="53"/>
      <c r="G173" s="53"/>
      <c r="H173" s="54"/>
      <c r="I173" s="53"/>
      <c r="J173" s="16"/>
      <c r="K173" s="16"/>
      <c r="L173" s="74"/>
      <c r="M173" s="69"/>
      <c r="N173" s="97" t="s">
        <v>1242</v>
      </c>
      <c r="O173" s="16"/>
      <c r="P173" s="17"/>
      <c r="Q173" s="75"/>
      <c r="R173" s="75"/>
      <c r="S173" s="17"/>
      <c r="T173" s="77"/>
      <c r="U173" s="78"/>
      <c r="V173" s="78"/>
      <c r="W173" s="76"/>
      <c r="X173" s="79"/>
      <c r="Y173" s="79"/>
      <c r="Z173" s="70"/>
      <c r="AA173" s="70"/>
      <c r="AB173" s="80"/>
      <c r="AC173" s="72">
        <v>532</v>
      </c>
      <c r="AD173" s="72">
        <v>625</v>
      </c>
      <c r="AE173" s="72">
        <v>15190</v>
      </c>
      <c r="AF173" s="72">
        <v>0</v>
      </c>
      <c r="AG173" s="72" t="s">
        <v>788</v>
      </c>
      <c r="AH173" s="72" t="s">
        <v>1033</v>
      </c>
      <c r="AI173" s="72">
        <v>-18000</v>
      </c>
      <c r="AJ173" s="72">
        <v>39983.694374999999</v>
      </c>
      <c r="AK173" s="72" t="s">
        <v>1506</v>
      </c>
      <c r="AL173" s="72" t="s">
        <v>1677</v>
      </c>
      <c r="AM173" s="72" t="s">
        <v>2088</v>
      </c>
      <c r="AN173" s="72">
        <v>40560.267928240741</v>
      </c>
    </row>
    <row r="174" spans="1:40" x14ac:dyDescent="0.25">
      <c r="A174" s="15" t="s">
        <v>298</v>
      </c>
      <c r="B174" s="52"/>
      <c r="C174" s="52"/>
      <c r="D174" s="52"/>
      <c r="E174" s="52"/>
      <c r="F174" s="53"/>
      <c r="G174" s="53"/>
      <c r="H174" s="54"/>
      <c r="I174" s="53"/>
      <c r="J174" s="16"/>
      <c r="K174" s="16"/>
      <c r="L174" s="74"/>
      <c r="M174" s="69"/>
      <c r="N174" s="97" t="s">
        <v>1243</v>
      </c>
      <c r="O174" s="16"/>
      <c r="P174" s="17"/>
      <c r="Q174" s="75"/>
      <c r="R174" s="75"/>
      <c r="S174" s="17"/>
      <c r="T174" s="77"/>
      <c r="U174" s="78"/>
      <c r="V174" s="78"/>
      <c r="W174" s="76"/>
      <c r="X174" s="79"/>
      <c r="Y174" s="79"/>
      <c r="Z174" s="70"/>
      <c r="AA174" s="70"/>
      <c r="AB174" s="80"/>
      <c r="AC174" s="72">
        <v>212</v>
      </c>
      <c r="AD174" s="72">
        <v>96</v>
      </c>
      <c r="AE174" s="72">
        <v>729</v>
      </c>
      <c r="AF174" s="72">
        <v>543</v>
      </c>
      <c r="AG174" s="72" t="s">
        <v>789</v>
      </c>
      <c r="AH174" s="72" t="s">
        <v>1034</v>
      </c>
      <c r="AI174" s="72">
        <v>-28800</v>
      </c>
      <c r="AJ174" s="72">
        <v>39901.949467592596</v>
      </c>
      <c r="AK174" s="72" t="s">
        <v>1506</v>
      </c>
      <c r="AL174" s="72" t="s">
        <v>1678</v>
      </c>
      <c r="AM174" s="72" t="s">
        <v>2089</v>
      </c>
      <c r="AN174" s="72">
        <v>40560.289039351854</v>
      </c>
    </row>
    <row r="175" spans="1:40" x14ac:dyDescent="0.25">
      <c r="A175" s="15" t="s">
        <v>519</v>
      </c>
      <c r="B175" s="52"/>
      <c r="C175" s="52"/>
      <c r="D175" s="52"/>
      <c r="E175" s="52"/>
      <c r="F175" s="53"/>
      <c r="G175" s="53"/>
      <c r="H175" s="54"/>
      <c r="I175" s="53"/>
      <c r="J175" s="16"/>
      <c r="K175" s="16"/>
      <c r="L175" s="74"/>
      <c r="M175" s="69"/>
      <c r="N175" s="97" t="s">
        <v>1244</v>
      </c>
      <c r="O175" s="16"/>
      <c r="P175" s="17"/>
      <c r="Q175" s="75"/>
      <c r="R175" s="75"/>
      <c r="S175" s="17"/>
      <c r="T175" s="77"/>
      <c r="U175" s="78"/>
      <c r="V175" s="78"/>
      <c r="W175" s="76"/>
      <c r="X175" s="79"/>
      <c r="Y175" s="79"/>
      <c r="Z175" s="70"/>
      <c r="AA175" s="70"/>
      <c r="AB175" s="80"/>
      <c r="AC175" s="72">
        <v>549</v>
      </c>
      <c r="AD175" s="72">
        <v>709</v>
      </c>
      <c r="AE175" s="72">
        <v>4919</v>
      </c>
      <c r="AF175" s="72">
        <v>42</v>
      </c>
      <c r="AG175" s="72" t="s">
        <v>790</v>
      </c>
      <c r="AH175" s="72" t="s">
        <v>1035</v>
      </c>
      <c r="AI175" s="72">
        <v>-21600</v>
      </c>
      <c r="AJ175" s="72">
        <v>39579.045532407406</v>
      </c>
      <c r="AK175" s="72" t="s">
        <v>1506</v>
      </c>
      <c r="AL175" s="72" t="s">
        <v>1679</v>
      </c>
      <c r="AM175" s="72" t="s">
        <v>2090</v>
      </c>
      <c r="AN175" s="72">
        <v>40560.828981481478</v>
      </c>
    </row>
    <row r="176" spans="1:40" x14ac:dyDescent="0.25">
      <c r="A176" s="15" t="s">
        <v>299</v>
      </c>
      <c r="B176" s="52"/>
      <c r="C176" s="52"/>
      <c r="D176" s="52"/>
      <c r="E176" s="52"/>
      <c r="F176" s="53"/>
      <c r="G176" s="53"/>
      <c r="H176" s="54"/>
      <c r="I176" s="53"/>
      <c r="J176" s="16"/>
      <c r="K176" s="16"/>
      <c r="L176" s="74"/>
      <c r="M176" s="69"/>
      <c r="N176" s="97" t="s">
        <v>1245</v>
      </c>
      <c r="O176" s="16"/>
      <c r="P176" s="17"/>
      <c r="Q176" s="75"/>
      <c r="R176" s="75"/>
      <c r="S176" s="17"/>
      <c r="T176" s="77"/>
      <c r="U176" s="78"/>
      <c r="V176" s="78"/>
      <c r="W176" s="76"/>
      <c r="X176" s="79"/>
      <c r="Y176" s="79"/>
      <c r="Z176" s="70"/>
      <c r="AA176" s="70"/>
      <c r="AB176" s="80"/>
      <c r="AC176" s="72">
        <v>143</v>
      </c>
      <c r="AD176" s="72">
        <v>180</v>
      </c>
      <c r="AE176" s="72">
        <v>5728</v>
      </c>
      <c r="AF176" s="72">
        <v>22</v>
      </c>
      <c r="AG176" s="72" t="s">
        <v>791</v>
      </c>
      <c r="AH176" s="72" t="s">
        <v>1034</v>
      </c>
      <c r="AI176" s="72">
        <v>-28800</v>
      </c>
      <c r="AJ176" s="72">
        <v>40102.806122685186</v>
      </c>
      <c r="AK176" s="72" t="s">
        <v>1506</v>
      </c>
      <c r="AL176" s="72" t="s">
        <v>1680</v>
      </c>
      <c r="AM176" s="72" t="s">
        <v>2045</v>
      </c>
      <c r="AN176" s="72">
        <v>40560.291250000002</v>
      </c>
    </row>
    <row r="177" spans="1:40" x14ac:dyDescent="0.25">
      <c r="A177" s="15" t="s">
        <v>300</v>
      </c>
      <c r="B177" s="52"/>
      <c r="C177" s="52"/>
      <c r="D177" s="52"/>
      <c r="E177" s="52"/>
      <c r="F177" s="53"/>
      <c r="G177" s="53"/>
      <c r="H177" s="54"/>
      <c r="I177" s="53"/>
      <c r="J177" s="16"/>
      <c r="K177" s="16"/>
      <c r="L177" s="74"/>
      <c r="M177" s="69"/>
      <c r="N177" s="97" t="s">
        <v>1246</v>
      </c>
      <c r="O177" s="16"/>
      <c r="P177" s="17"/>
      <c r="Q177" s="75"/>
      <c r="R177" s="75"/>
      <c r="S177" s="17"/>
      <c r="T177" s="77"/>
      <c r="U177" s="78"/>
      <c r="V177" s="78"/>
      <c r="W177" s="76"/>
      <c r="X177" s="79"/>
      <c r="Y177" s="79"/>
      <c r="Z177" s="70"/>
      <c r="AA177" s="70"/>
      <c r="AB177" s="80"/>
      <c r="AC177" s="72">
        <v>185</v>
      </c>
      <c r="AD177" s="72">
        <v>74</v>
      </c>
      <c r="AE177" s="72">
        <v>824</v>
      </c>
      <c r="AF177" s="72">
        <v>4</v>
      </c>
      <c r="AG177" s="72" t="s">
        <v>792</v>
      </c>
      <c r="AH177" s="72"/>
      <c r="AI177" s="72"/>
      <c r="AJ177" s="72">
        <v>40486.985115740739</v>
      </c>
      <c r="AK177" s="72" t="s">
        <v>1506</v>
      </c>
      <c r="AL177" s="72" t="s">
        <v>1681</v>
      </c>
      <c r="AM177" s="72" t="s">
        <v>2091</v>
      </c>
      <c r="AN177" s="72">
        <v>40560.296793981484</v>
      </c>
    </row>
    <row r="178" spans="1:40" x14ac:dyDescent="0.25">
      <c r="A178" s="15" t="s">
        <v>301</v>
      </c>
      <c r="B178" s="52"/>
      <c r="C178" s="52"/>
      <c r="D178" s="52"/>
      <c r="E178" s="52"/>
      <c r="F178" s="53"/>
      <c r="G178" s="53"/>
      <c r="H178" s="54"/>
      <c r="I178" s="53"/>
      <c r="J178" s="16"/>
      <c r="K178" s="16"/>
      <c r="L178" s="74"/>
      <c r="M178" s="69"/>
      <c r="N178" s="97" t="s">
        <v>1247</v>
      </c>
      <c r="O178" s="16"/>
      <c r="P178" s="17"/>
      <c r="Q178" s="75"/>
      <c r="R178" s="75"/>
      <c r="S178" s="17"/>
      <c r="T178" s="77"/>
      <c r="U178" s="78"/>
      <c r="V178" s="78"/>
      <c r="W178" s="76"/>
      <c r="X178" s="79"/>
      <c r="Y178" s="79"/>
      <c r="Z178" s="70"/>
      <c r="AA178" s="70"/>
      <c r="AB178" s="80"/>
      <c r="AC178" s="72">
        <v>131</v>
      </c>
      <c r="AD178" s="72">
        <v>80</v>
      </c>
      <c r="AE178" s="72">
        <v>732</v>
      </c>
      <c r="AF178" s="72">
        <v>5</v>
      </c>
      <c r="AG178" s="72" t="s">
        <v>793</v>
      </c>
      <c r="AH178" s="72" t="s">
        <v>1033</v>
      </c>
      <c r="AI178" s="72">
        <v>-18000</v>
      </c>
      <c r="AJ178" s="72">
        <v>40099.791226851848</v>
      </c>
      <c r="AK178" s="72" t="s">
        <v>1506</v>
      </c>
      <c r="AL178" s="72" t="s">
        <v>1682</v>
      </c>
      <c r="AM178" s="72" t="s">
        <v>2092</v>
      </c>
      <c r="AN178" s="72">
        <v>40560.305254629631</v>
      </c>
    </row>
    <row r="179" spans="1:40" x14ac:dyDescent="0.25">
      <c r="A179" s="15" t="s">
        <v>302</v>
      </c>
      <c r="B179" s="52"/>
      <c r="C179" s="52"/>
      <c r="D179" s="52"/>
      <c r="E179" s="52"/>
      <c r="F179" s="53"/>
      <c r="G179" s="53"/>
      <c r="H179" s="54"/>
      <c r="I179" s="53"/>
      <c r="J179" s="16"/>
      <c r="K179" s="16"/>
      <c r="L179" s="74"/>
      <c r="M179" s="69"/>
      <c r="N179" s="97" t="s">
        <v>1248</v>
      </c>
      <c r="O179" s="16"/>
      <c r="P179" s="17"/>
      <c r="Q179" s="75"/>
      <c r="R179" s="75"/>
      <c r="S179" s="17"/>
      <c r="T179" s="77"/>
      <c r="U179" s="78"/>
      <c r="V179" s="78"/>
      <c r="W179" s="76"/>
      <c r="X179" s="79"/>
      <c r="Y179" s="79"/>
      <c r="Z179" s="70"/>
      <c r="AA179" s="70"/>
      <c r="AB179" s="80"/>
      <c r="AC179" s="72">
        <v>92</v>
      </c>
      <c r="AD179" s="72">
        <v>112</v>
      </c>
      <c r="AE179" s="72">
        <v>1063</v>
      </c>
      <c r="AF179" s="72">
        <v>0</v>
      </c>
      <c r="AG179" s="72" t="s">
        <v>794</v>
      </c>
      <c r="AH179" s="72" t="s">
        <v>1038</v>
      </c>
      <c r="AI179" s="72">
        <v>-25200</v>
      </c>
      <c r="AJ179" s="72">
        <v>39966.19809027778</v>
      </c>
      <c r="AK179" s="72" t="s">
        <v>1506</v>
      </c>
      <c r="AL179" s="72" t="s">
        <v>1683</v>
      </c>
      <c r="AM179" s="72" t="s">
        <v>2093</v>
      </c>
      <c r="AN179" s="72">
        <v>40560.319803240738</v>
      </c>
    </row>
    <row r="180" spans="1:40" x14ac:dyDescent="0.25">
      <c r="A180" s="15" t="s">
        <v>303</v>
      </c>
      <c r="B180" s="52"/>
      <c r="C180" s="52"/>
      <c r="D180" s="52"/>
      <c r="E180" s="52"/>
      <c r="F180" s="53"/>
      <c r="G180" s="53"/>
      <c r="H180" s="54"/>
      <c r="I180" s="53"/>
      <c r="J180" s="16"/>
      <c r="K180" s="16"/>
      <c r="L180" s="74"/>
      <c r="M180" s="69"/>
      <c r="N180" s="97" t="s">
        <v>1249</v>
      </c>
      <c r="O180" s="16"/>
      <c r="P180" s="17"/>
      <c r="Q180" s="75"/>
      <c r="R180" s="75"/>
      <c r="S180" s="17"/>
      <c r="T180" s="77"/>
      <c r="U180" s="78"/>
      <c r="V180" s="78"/>
      <c r="W180" s="76"/>
      <c r="X180" s="79"/>
      <c r="Y180" s="79"/>
      <c r="Z180" s="70"/>
      <c r="AA180" s="70"/>
      <c r="AB180" s="80"/>
      <c r="AC180" s="72">
        <v>347</v>
      </c>
      <c r="AD180" s="72">
        <v>729</v>
      </c>
      <c r="AE180" s="72">
        <v>8844</v>
      </c>
      <c r="AF180" s="72">
        <v>2343</v>
      </c>
      <c r="AG180" s="72" t="s">
        <v>795</v>
      </c>
      <c r="AH180" s="72" t="s">
        <v>1034</v>
      </c>
      <c r="AI180" s="72">
        <v>-28800</v>
      </c>
      <c r="AJ180" s="72">
        <v>39583.155671296299</v>
      </c>
      <c r="AK180" s="72" t="s">
        <v>1506</v>
      </c>
      <c r="AL180" s="72" t="s">
        <v>1684</v>
      </c>
      <c r="AM180" s="72" t="s">
        <v>2094</v>
      </c>
      <c r="AN180" s="72">
        <v>40559.846076388887</v>
      </c>
    </row>
    <row r="181" spans="1:40" x14ac:dyDescent="0.25">
      <c r="A181" s="15" t="s">
        <v>304</v>
      </c>
      <c r="B181" s="52"/>
      <c r="C181" s="52"/>
      <c r="D181" s="52"/>
      <c r="E181" s="52"/>
      <c r="F181" s="53"/>
      <c r="G181" s="53"/>
      <c r="H181" s="54"/>
      <c r="I181" s="53"/>
      <c r="J181" s="16"/>
      <c r="K181" s="16"/>
      <c r="L181" s="74"/>
      <c r="M181" s="69"/>
      <c r="N181" s="97" t="s">
        <v>1250</v>
      </c>
      <c r="O181" s="16"/>
      <c r="P181" s="17"/>
      <c r="Q181" s="75"/>
      <c r="R181" s="75"/>
      <c r="S181" s="17"/>
      <c r="T181" s="77"/>
      <c r="U181" s="78"/>
      <c r="V181" s="78"/>
      <c r="W181" s="76"/>
      <c r="X181" s="79"/>
      <c r="Y181" s="79"/>
      <c r="Z181" s="70"/>
      <c r="AA181" s="70"/>
      <c r="AB181" s="80"/>
      <c r="AC181" s="72">
        <v>409</v>
      </c>
      <c r="AD181" s="72">
        <v>60</v>
      </c>
      <c r="AE181" s="72">
        <v>2128</v>
      </c>
      <c r="AF181" s="72">
        <v>45</v>
      </c>
      <c r="AG181" s="72" t="s">
        <v>796</v>
      </c>
      <c r="AH181" s="72" t="s">
        <v>1033</v>
      </c>
      <c r="AI181" s="72">
        <v>-18000</v>
      </c>
      <c r="AJ181" s="72">
        <v>40328.965486111112</v>
      </c>
      <c r="AK181" s="72" t="s">
        <v>1506</v>
      </c>
      <c r="AL181" s="72" t="s">
        <v>1685</v>
      </c>
      <c r="AM181" s="72" t="s">
        <v>2095</v>
      </c>
      <c r="AN181" s="72">
        <v>40560.32885416667</v>
      </c>
    </row>
    <row r="182" spans="1:40" x14ac:dyDescent="0.25">
      <c r="A182" s="15" t="s">
        <v>305</v>
      </c>
      <c r="B182" s="52"/>
      <c r="C182" s="52"/>
      <c r="D182" s="52"/>
      <c r="E182" s="52"/>
      <c r="F182" s="53"/>
      <c r="G182" s="53"/>
      <c r="H182" s="54"/>
      <c r="I182" s="53"/>
      <c r="J182" s="16"/>
      <c r="K182" s="16"/>
      <c r="L182" s="74"/>
      <c r="M182" s="69"/>
      <c r="N182" s="97" t="s">
        <v>1251</v>
      </c>
      <c r="O182" s="16"/>
      <c r="P182" s="17"/>
      <c r="Q182" s="75"/>
      <c r="R182" s="75"/>
      <c r="S182" s="17"/>
      <c r="T182" s="77"/>
      <c r="U182" s="78"/>
      <c r="V182" s="78"/>
      <c r="W182" s="76"/>
      <c r="X182" s="79"/>
      <c r="Y182" s="79"/>
      <c r="Z182" s="70"/>
      <c r="AA182" s="70"/>
      <c r="AB182" s="80"/>
      <c r="AC182" s="72">
        <v>600</v>
      </c>
      <c r="AD182" s="72">
        <v>1547</v>
      </c>
      <c r="AE182" s="72">
        <v>7546</v>
      </c>
      <c r="AF182" s="72">
        <v>1</v>
      </c>
      <c r="AG182" s="72" t="s">
        <v>797</v>
      </c>
      <c r="AH182" s="72" t="s">
        <v>1048</v>
      </c>
      <c r="AI182" s="72">
        <v>3600</v>
      </c>
      <c r="AJ182" s="72">
        <v>40037.468472222223</v>
      </c>
      <c r="AK182" s="72" t="s">
        <v>1506</v>
      </c>
      <c r="AL182" s="72" t="s">
        <v>1686</v>
      </c>
      <c r="AM182" s="72" t="s">
        <v>2096</v>
      </c>
      <c r="AN182" s="72">
        <v>40560.318101851852</v>
      </c>
    </row>
    <row r="183" spans="1:40" x14ac:dyDescent="0.25">
      <c r="A183" s="15" t="s">
        <v>347</v>
      </c>
      <c r="B183" s="52"/>
      <c r="C183" s="52"/>
      <c r="D183" s="52"/>
      <c r="E183" s="52"/>
      <c r="F183" s="53"/>
      <c r="G183" s="53"/>
      <c r="H183" s="54"/>
      <c r="I183" s="53"/>
      <c r="J183" s="16"/>
      <c r="K183" s="16"/>
      <c r="L183" s="74"/>
      <c r="M183" s="69"/>
      <c r="N183" s="97" t="s">
        <v>1252</v>
      </c>
      <c r="O183" s="16"/>
      <c r="P183" s="17"/>
      <c r="Q183" s="75"/>
      <c r="R183" s="75"/>
      <c r="S183" s="17"/>
      <c r="T183" s="77"/>
      <c r="U183" s="78"/>
      <c r="V183" s="78"/>
      <c r="W183" s="76"/>
      <c r="X183" s="79"/>
      <c r="Y183" s="79"/>
      <c r="Z183" s="70"/>
      <c r="AA183" s="70"/>
      <c r="AB183" s="80"/>
      <c r="AC183" s="72">
        <v>547</v>
      </c>
      <c r="AD183" s="72">
        <v>733</v>
      </c>
      <c r="AE183" s="72">
        <v>2234</v>
      </c>
      <c r="AF183" s="72">
        <v>0</v>
      </c>
      <c r="AG183" s="72" t="s">
        <v>798</v>
      </c>
      <c r="AH183" s="72"/>
      <c r="AI183" s="72"/>
      <c r="AJ183" s="72">
        <v>40232.892280092594</v>
      </c>
      <c r="AK183" s="72" t="s">
        <v>1506</v>
      </c>
      <c r="AL183" s="72" t="s">
        <v>1687</v>
      </c>
      <c r="AM183" s="72" t="s">
        <v>2097</v>
      </c>
      <c r="AN183" s="72">
        <v>40560.623414351852</v>
      </c>
    </row>
    <row r="184" spans="1:40" x14ac:dyDescent="0.25">
      <c r="A184" s="15" t="s">
        <v>462</v>
      </c>
      <c r="B184" s="52"/>
      <c r="C184" s="52"/>
      <c r="D184" s="52"/>
      <c r="E184" s="52"/>
      <c r="F184" s="53"/>
      <c r="G184" s="53"/>
      <c r="H184" s="54"/>
      <c r="I184" s="53"/>
      <c r="J184" s="16"/>
      <c r="K184" s="16"/>
      <c r="L184" s="74"/>
      <c r="M184" s="69"/>
      <c r="N184" s="97" t="s">
        <v>1253</v>
      </c>
      <c r="O184" s="16"/>
      <c r="P184" s="17"/>
      <c r="Q184" s="75"/>
      <c r="R184" s="75"/>
      <c r="S184" s="17"/>
      <c r="T184" s="77"/>
      <c r="U184" s="78"/>
      <c r="V184" s="78"/>
      <c r="W184" s="76"/>
      <c r="X184" s="79"/>
      <c r="Y184" s="79"/>
      <c r="Z184" s="70"/>
      <c r="AA184" s="70"/>
      <c r="AB184" s="80"/>
      <c r="AC184" s="72">
        <v>236</v>
      </c>
      <c r="AD184" s="72">
        <v>1082</v>
      </c>
      <c r="AE184" s="72">
        <v>3562</v>
      </c>
      <c r="AF184" s="72">
        <v>0</v>
      </c>
      <c r="AG184" s="72" t="s">
        <v>799</v>
      </c>
      <c r="AH184" s="72" t="s">
        <v>1034</v>
      </c>
      <c r="AI184" s="72">
        <v>-28800</v>
      </c>
      <c r="AJ184" s="72">
        <v>39857.881215277775</v>
      </c>
      <c r="AK184" s="72" t="s">
        <v>1506</v>
      </c>
      <c r="AL184" s="72" t="s">
        <v>1688</v>
      </c>
      <c r="AM184" s="72" t="s">
        <v>2098</v>
      </c>
      <c r="AN184" s="72">
        <v>40560.824236111112</v>
      </c>
    </row>
    <row r="185" spans="1:40" x14ac:dyDescent="0.25">
      <c r="A185" s="15" t="s">
        <v>480</v>
      </c>
      <c r="B185" s="52"/>
      <c r="C185" s="52"/>
      <c r="D185" s="52"/>
      <c r="E185" s="52"/>
      <c r="F185" s="53"/>
      <c r="G185" s="53"/>
      <c r="H185" s="54"/>
      <c r="I185" s="53"/>
      <c r="J185" s="16"/>
      <c r="K185" s="16"/>
      <c r="L185" s="74"/>
      <c r="M185" s="69"/>
      <c r="N185" s="97" t="s">
        <v>1254</v>
      </c>
      <c r="O185" s="16"/>
      <c r="P185" s="17"/>
      <c r="Q185" s="75"/>
      <c r="R185" s="75"/>
      <c r="S185" s="17"/>
      <c r="T185" s="77"/>
      <c r="U185" s="78"/>
      <c r="V185" s="78"/>
      <c r="W185" s="76"/>
      <c r="X185" s="79"/>
      <c r="Y185" s="79"/>
      <c r="Z185" s="70"/>
      <c r="AA185" s="70"/>
      <c r="AB185" s="80"/>
      <c r="AC185" s="72">
        <v>1670</v>
      </c>
      <c r="AD185" s="72">
        <v>1053</v>
      </c>
      <c r="AE185" s="72">
        <v>1551</v>
      </c>
      <c r="AF185" s="72">
        <v>227</v>
      </c>
      <c r="AG185" s="72" t="s">
        <v>800</v>
      </c>
      <c r="AH185" s="72" t="s">
        <v>1033</v>
      </c>
      <c r="AI185" s="72">
        <v>-18000</v>
      </c>
      <c r="AJ185" s="72">
        <v>39812.708981481483</v>
      </c>
      <c r="AK185" s="72" t="s">
        <v>1506</v>
      </c>
      <c r="AL185" s="72" t="s">
        <v>1689</v>
      </c>
      <c r="AM185" s="72" t="s">
        <v>2099</v>
      </c>
      <c r="AN185" s="72">
        <v>40560.840011574073</v>
      </c>
    </row>
    <row r="186" spans="1:40" x14ac:dyDescent="0.25">
      <c r="A186" s="15" t="s">
        <v>520</v>
      </c>
      <c r="B186" s="52"/>
      <c r="C186" s="52"/>
      <c r="D186" s="52"/>
      <c r="E186" s="52"/>
      <c r="F186" s="53"/>
      <c r="G186" s="53"/>
      <c r="H186" s="54"/>
      <c r="I186" s="53"/>
      <c r="J186" s="16"/>
      <c r="K186" s="16"/>
      <c r="L186" s="74"/>
      <c r="M186" s="69"/>
      <c r="N186" s="97" t="s">
        <v>1255</v>
      </c>
      <c r="O186" s="16"/>
      <c r="P186" s="17"/>
      <c r="Q186" s="75"/>
      <c r="R186" s="75"/>
      <c r="S186" s="17"/>
      <c r="T186" s="77"/>
      <c r="U186" s="78"/>
      <c r="V186" s="78"/>
      <c r="W186" s="76"/>
      <c r="X186" s="79"/>
      <c r="Y186" s="79"/>
      <c r="Z186" s="70"/>
      <c r="AA186" s="70"/>
      <c r="AB186" s="80"/>
      <c r="AC186" s="72">
        <v>653</v>
      </c>
      <c r="AD186" s="72">
        <v>1017</v>
      </c>
      <c r="AE186" s="72">
        <v>717</v>
      </c>
      <c r="AF186" s="72">
        <v>0</v>
      </c>
      <c r="AG186" s="72" t="s">
        <v>801</v>
      </c>
      <c r="AH186" s="72" t="s">
        <v>1033</v>
      </c>
      <c r="AI186" s="72">
        <v>-18000</v>
      </c>
      <c r="AJ186" s="72">
        <v>40311.874537037038</v>
      </c>
      <c r="AK186" s="72" t="s">
        <v>1506</v>
      </c>
      <c r="AL186" s="72" t="s">
        <v>1690</v>
      </c>
      <c r="AM186" s="72" t="s">
        <v>2100</v>
      </c>
      <c r="AN186" s="72">
        <v>40560.711053240739</v>
      </c>
    </row>
    <row r="187" spans="1:40" x14ac:dyDescent="0.25">
      <c r="A187" s="15" t="s">
        <v>454</v>
      </c>
      <c r="B187" s="52"/>
      <c r="C187" s="52"/>
      <c r="D187" s="52"/>
      <c r="E187" s="52"/>
      <c r="F187" s="53"/>
      <c r="G187" s="53"/>
      <c r="H187" s="54"/>
      <c r="I187" s="53"/>
      <c r="J187" s="16"/>
      <c r="K187" s="16"/>
      <c r="L187" s="74"/>
      <c r="M187" s="69"/>
      <c r="N187" s="97" t="s">
        <v>1256</v>
      </c>
      <c r="O187" s="16"/>
      <c r="P187" s="17"/>
      <c r="Q187" s="75"/>
      <c r="R187" s="75"/>
      <c r="S187" s="17"/>
      <c r="T187" s="77"/>
      <c r="U187" s="78"/>
      <c r="V187" s="78"/>
      <c r="W187" s="76"/>
      <c r="X187" s="79"/>
      <c r="Y187" s="79"/>
      <c r="Z187" s="70"/>
      <c r="AA187" s="70"/>
      <c r="AB187" s="80"/>
      <c r="AC187" s="72">
        <v>1378</v>
      </c>
      <c r="AD187" s="72">
        <v>1666</v>
      </c>
      <c r="AE187" s="72">
        <v>2223</v>
      </c>
      <c r="AF187" s="72">
        <v>0</v>
      </c>
      <c r="AG187" s="72" t="s">
        <v>802</v>
      </c>
      <c r="AH187" s="72" t="s">
        <v>1035</v>
      </c>
      <c r="AI187" s="72">
        <v>-21600</v>
      </c>
      <c r="AJ187" s="72">
        <v>39822.093946759262</v>
      </c>
      <c r="AK187" s="72" t="s">
        <v>1506</v>
      </c>
      <c r="AL187" s="72" t="s">
        <v>1691</v>
      </c>
      <c r="AM187" s="72" t="s">
        <v>2101</v>
      </c>
      <c r="AN187" s="72">
        <v>40560.577673611115</v>
      </c>
    </row>
    <row r="188" spans="1:40" x14ac:dyDescent="0.25">
      <c r="A188" s="15" t="s">
        <v>306</v>
      </c>
      <c r="B188" s="52"/>
      <c r="C188" s="52"/>
      <c r="D188" s="52"/>
      <c r="E188" s="52"/>
      <c r="F188" s="53"/>
      <c r="G188" s="53"/>
      <c r="H188" s="54"/>
      <c r="I188" s="53"/>
      <c r="J188" s="16"/>
      <c r="K188" s="16"/>
      <c r="L188" s="74"/>
      <c r="M188" s="69"/>
      <c r="N188" s="97" t="s">
        <v>1257</v>
      </c>
      <c r="O188" s="16"/>
      <c r="P188" s="17"/>
      <c r="Q188" s="75"/>
      <c r="R188" s="75"/>
      <c r="S188" s="17"/>
      <c r="T188" s="77"/>
      <c r="U188" s="78"/>
      <c r="V188" s="78"/>
      <c r="W188" s="76"/>
      <c r="X188" s="79"/>
      <c r="Y188" s="79"/>
      <c r="Z188" s="70"/>
      <c r="AA188" s="70"/>
      <c r="AB188" s="80"/>
      <c r="AC188" s="72">
        <v>1473</v>
      </c>
      <c r="AD188" s="72">
        <v>591</v>
      </c>
      <c r="AE188" s="72">
        <v>3794</v>
      </c>
      <c r="AF188" s="72">
        <v>85</v>
      </c>
      <c r="AG188" s="72" t="s">
        <v>803</v>
      </c>
      <c r="AH188" s="72" t="s">
        <v>1035</v>
      </c>
      <c r="AI188" s="72">
        <v>-21600</v>
      </c>
      <c r="AJ188" s="72">
        <v>40279.811249999999</v>
      </c>
      <c r="AK188" s="72" t="s">
        <v>1506</v>
      </c>
      <c r="AL188" s="72" t="s">
        <v>1692</v>
      </c>
      <c r="AM188" s="72" t="s">
        <v>2102</v>
      </c>
      <c r="AN188" s="72">
        <v>40560.335914351854</v>
      </c>
    </row>
    <row r="189" spans="1:40" x14ac:dyDescent="0.25">
      <c r="A189" s="15" t="s">
        <v>307</v>
      </c>
      <c r="B189" s="52"/>
      <c r="C189" s="52"/>
      <c r="D189" s="52"/>
      <c r="E189" s="52"/>
      <c r="F189" s="53"/>
      <c r="G189" s="53"/>
      <c r="H189" s="54"/>
      <c r="I189" s="53"/>
      <c r="J189" s="16"/>
      <c r="K189" s="16"/>
      <c r="L189" s="74"/>
      <c r="M189" s="69"/>
      <c r="N189" s="97" t="s">
        <v>1258</v>
      </c>
      <c r="O189" s="16"/>
      <c r="P189" s="17"/>
      <c r="Q189" s="75"/>
      <c r="R189" s="75"/>
      <c r="S189" s="17"/>
      <c r="T189" s="77"/>
      <c r="U189" s="78"/>
      <c r="V189" s="78"/>
      <c r="W189" s="76"/>
      <c r="X189" s="79"/>
      <c r="Y189" s="79"/>
      <c r="Z189" s="70"/>
      <c r="AA189" s="70"/>
      <c r="AB189" s="80"/>
      <c r="AC189" s="72">
        <v>108</v>
      </c>
      <c r="AD189" s="72">
        <v>68</v>
      </c>
      <c r="AE189" s="72">
        <v>71</v>
      </c>
      <c r="AF189" s="72">
        <v>0</v>
      </c>
      <c r="AG189" s="72" t="s">
        <v>804</v>
      </c>
      <c r="AH189" s="72" t="s">
        <v>1033</v>
      </c>
      <c r="AI189" s="72">
        <v>-18000</v>
      </c>
      <c r="AJ189" s="72">
        <v>40212.746122685188</v>
      </c>
      <c r="AK189" s="72" t="s">
        <v>1506</v>
      </c>
      <c r="AL189" s="72" t="s">
        <v>1693</v>
      </c>
      <c r="AM189" s="72" t="s">
        <v>2103</v>
      </c>
      <c r="AN189" s="72">
        <v>40559.814814814818</v>
      </c>
    </row>
    <row r="190" spans="1:40" x14ac:dyDescent="0.25">
      <c r="A190" s="15" t="s">
        <v>521</v>
      </c>
      <c r="B190" s="52"/>
      <c r="C190" s="52"/>
      <c r="D190" s="52"/>
      <c r="E190" s="52"/>
      <c r="F190" s="53"/>
      <c r="G190" s="53"/>
      <c r="H190" s="54"/>
      <c r="I190" s="53"/>
      <c r="J190" s="16"/>
      <c r="K190" s="16"/>
      <c r="L190" s="74"/>
      <c r="M190" s="69"/>
      <c r="N190" s="97" t="s">
        <v>1259</v>
      </c>
      <c r="O190" s="16"/>
      <c r="P190" s="17"/>
      <c r="Q190" s="75"/>
      <c r="R190" s="75"/>
      <c r="S190" s="17"/>
      <c r="T190" s="77"/>
      <c r="U190" s="78"/>
      <c r="V190" s="78"/>
      <c r="W190" s="76"/>
      <c r="X190" s="79"/>
      <c r="Y190" s="79"/>
      <c r="Z190" s="70"/>
      <c r="AA190" s="70"/>
      <c r="AB190" s="80"/>
      <c r="AC190" s="72">
        <v>842</v>
      </c>
      <c r="AD190" s="72">
        <v>609</v>
      </c>
      <c r="AE190" s="72">
        <v>3516</v>
      </c>
      <c r="AF190" s="72">
        <v>699</v>
      </c>
      <c r="AG190" s="72" t="s">
        <v>805</v>
      </c>
      <c r="AH190" s="72" t="s">
        <v>1033</v>
      </c>
      <c r="AI190" s="72">
        <v>-18000</v>
      </c>
      <c r="AJ190" s="72">
        <v>39938.11550925926</v>
      </c>
      <c r="AK190" s="72" t="s">
        <v>1506</v>
      </c>
      <c r="AL190" s="72" t="s">
        <v>1694</v>
      </c>
      <c r="AM190" s="72" t="s">
        <v>2104</v>
      </c>
      <c r="AN190" s="72">
        <v>40560.649606481478</v>
      </c>
    </row>
    <row r="191" spans="1:40" x14ac:dyDescent="0.25">
      <c r="A191" s="15" t="s">
        <v>310</v>
      </c>
      <c r="B191" s="52"/>
      <c r="C191" s="52"/>
      <c r="D191" s="52"/>
      <c r="E191" s="52"/>
      <c r="F191" s="53"/>
      <c r="G191" s="53"/>
      <c r="H191" s="54"/>
      <c r="I191" s="53"/>
      <c r="J191" s="16"/>
      <c r="K191" s="16"/>
      <c r="L191" s="74"/>
      <c r="M191" s="69"/>
      <c r="N191" s="97" t="s">
        <v>1260</v>
      </c>
      <c r="O191" s="16"/>
      <c r="P191" s="17"/>
      <c r="Q191" s="75"/>
      <c r="R191" s="75"/>
      <c r="S191" s="17"/>
      <c r="T191" s="77"/>
      <c r="U191" s="78"/>
      <c r="V191" s="78"/>
      <c r="W191" s="76"/>
      <c r="X191" s="79"/>
      <c r="Y191" s="79"/>
      <c r="Z191" s="70"/>
      <c r="AA191" s="70"/>
      <c r="AB191" s="80"/>
      <c r="AC191" s="72">
        <v>537</v>
      </c>
      <c r="AD191" s="72">
        <v>331</v>
      </c>
      <c r="AE191" s="72">
        <v>4270</v>
      </c>
      <c r="AF191" s="72">
        <v>1</v>
      </c>
      <c r="AG191" s="72" t="s">
        <v>806</v>
      </c>
      <c r="AH191" s="72" t="s">
        <v>1056</v>
      </c>
      <c r="AI191" s="72">
        <v>36000</v>
      </c>
      <c r="AJ191" s="72">
        <v>40127.258634259262</v>
      </c>
      <c r="AK191" s="72" t="s">
        <v>1506</v>
      </c>
      <c r="AL191" s="72" t="s">
        <v>1695</v>
      </c>
      <c r="AM191" s="72" t="s">
        <v>2105</v>
      </c>
      <c r="AN191" s="72">
        <v>40560.361493055556</v>
      </c>
    </row>
    <row r="192" spans="1:40" x14ac:dyDescent="0.25">
      <c r="A192" s="15" t="s">
        <v>415</v>
      </c>
      <c r="B192" s="52"/>
      <c r="C192" s="52"/>
      <c r="D192" s="52"/>
      <c r="E192" s="52"/>
      <c r="F192" s="53"/>
      <c r="G192" s="53"/>
      <c r="H192" s="54"/>
      <c r="I192" s="53"/>
      <c r="J192" s="16"/>
      <c r="K192" s="16"/>
      <c r="L192" s="74"/>
      <c r="M192" s="69"/>
      <c r="N192" s="97" t="s">
        <v>1261</v>
      </c>
      <c r="O192" s="16"/>
      <c r="P192" s="17"/>
      <c r="Q192" s="75"/>
      <c r="R192" s="75"/>
      <c r="S192" s="17"/>
      <c r="T192" s="77"/>
      <c r="U192" s="78"/>
      <c r="V192" s="78"/>
      <c r="W192" s="76"/>
      <c r="X192" s="79"/>
      <c r="Y192" s="79"/>
      <c r="Z192" s="70"/>
      <c r="AA192" s="70"/>
      <c r="AB192" s="80"/>
      <c r="AC192" s="72">
        <v>294</v>
      </c>
      <c r="AD192" s="72">
        <v>683</v>
      </c>
      <c r="AE192" s="72">
        <v>609</v>
      </c>
      <c r="AF192" s="72">
        <v>0</v>
      </c>
      <c r="AG192" s="72" t="s">
        <v>807</v>
      </c>
      <c r="AH192" s="72" t="s">
        <v>1033</v>
      </c>
      <c r="AI192" s="72">
        <v>-18000</v>
      </c>
      <c r="AJ192" s="72">
        <v>39877.647164351853</v>
      </c>
      <c r="AK192" s="72" t="s">
        <v>1506</v>
      </c>
      <c r="AL192" s="72" t="s">
        <v>1696</v>
      </c>
      <c r="AM192" s="72" t="s">
        <v>2106</v>
      </c>
      <c r="AN192" s="72">
        <v>40560.739131944443</v>
      </c>
    </row>
    <row r="193" spans="1:40" x14ac:dyDescent="0.25">
      <c r="A193" s="15" t="s">
        <v>311</v>
      </c>
      <c r="B193" s="52"/>
      <c r="C193" s="52"/>
      <c r="D193" s="52"/>
      <c r="E193" s="52"/>
      <c r="F193" s="53"/>
      <c r="G193" s="53"/>
      <c r="H193" s="54"/>
      <c r="I193" s="53"/>
      <c r="J193" s="16"/>
      <c r="K193" s="16"/>
      <c r="L193" s="74"/>
      <c r="M193" s="69"/>
      <c r="N193" s="97" t="s">
        <v>1262</v>
      </c>
      <c r="O193" s="16"/>
      <c r="P193" s="17"/>
      <c r="Q193" s="75"/>
      <c r="R193" s="75"/>
      <c r="S193" s="17"/>
      <c r="T193" s="77"/>
      <c r="U193" s="78"/>
      <c r="V193" s="78"/>
      <c r="W193" s="76"/>
      <c r="X193" s="79"/>
      <c r="Y193" s="79"/>
      <c r="Z193" s="70"/>
      <c r="AA193" s="70"/>
      <c r="AB193" s="80"/>
      <c r="AC193" s="72">
        <v>552</v>
      </c>
      <c r="AD193" s="72">
        <v>442</v>
      </c>
      <c r="AE193" s="72">
        <v>858</v>
      </c>
      <c r="AF193" s="72">
        <v>28</v>
      </c>
      <c r="AG193" s="72" t="s">
        <v>808</v>
      </c>
      <c r="AH193" s="72" t="s">
        <v>1057</v>
      </c>
      <c r="AI193" s="72">
        <v>7200</v>
      </c>
      <c r="AJ193" s="72">
        <v>39848.571481481478</v>
      </c>
      <c r="AK193" s="72" t="s">
        <v>1506</v>
      </c>
      <c r="AL193" s="72" t="s">
        <v>1697</v>
      </c>
      <c r="AM193" s="72" t="s">
        <v>2107</v>
      </c>
      <c r="AN193" s="72">
        <v>40560.361944444441</v>
      </c>
    </row>
    <row r="194" spans="1:40" x14ac:dyDescent="0.25">
      <c r="A194" s="15" t="s">
        <v>312</v>
      </c>
      <c r="B194" s="52"/>
      <c r="C194" s="52"/>
      <c r="D194" s="52"/>
      <c r="E194" s="52"/>
      <c r="F194" s="53"/>
      <c r="G194" s="53"/>
      <c r="H194" s="54"/>
      <c r="I194" s="53"/>
      <c r="J194" s="16"/>
      <c r="K194" s="16"/>
      <c r="L194" s="74"/>
      <c r="M194" s="69"/>
      <c r="N194" s="97" t="s">
        <v>1263</v>
      </c>
      <c r="O194" s="16"/>
      <c r="P194" s="17"/>
      <c r="Q194" s="75"/>
      <c r="R194" s="75"/>
      <c r="S194" s="17"/>
      <c r="T194" s="77"/>
      <c r="U194" s="78"/>
      <c r="V194" s="78"/>
      <c r="W194" s="76"/>
      <c r="X194" s="79"/>
      <c r="Y194" s="79"/>
      <c r="Z194" s="70"/>
      <c r="AA194" s="70"/>
      <c r="AB194" s="80"/>
      <c r="AC194" s="72">
        <v>178</v>
      </c>
      <c r="AD194" s="72">
        <v>84</v>
      </c>
      <c r="AE194" s="72">
        <v>670</v>
      </c>
      <c r="AF194" s="72">
        <v>0</v>
      </c>
      <c r="AG194" s="72" t="s">
        <v>809</v>
      </c>
      <c r="AH194" s="72"/>
      <c r="AI194" s="72"/>
      <c r="AJ194" s="72">
        <v>40460.436851851853</v>
      </c>
      <c r="AK194" s="72" t="s">
        <v>1506</v>
      </c>
      <c r="AL194" s="72" t="s">
        <v>1698</v>
      </c>
      <c r="AM194" s="72" t="s">
        <v>2061</v>
      </c>
      <c r="AN194" s="72">
        <v>40560.361944444441</v>
      </c>
    </row>
    <row r="195" spans="1:40" x14ac:dyDescent="0.25">
      <c r="A195" s="15" t="s">
        <v>314</v>
      </c>
      <c r="B195" s="52"/>
      <c r="C195" s="52"/>
      <c r="D195" s="52"/>
      <c r="E195" s="52"/>
      <c r="F195" s="53"/>
      <c r="G195" s="53"/>
      <c r="H195" s="54"/>
      <c r="I195" s="53"/>
      <c r="J195" s="16"/>
      <c r="K195" s="16"/>
      <c r="L195" s="74"/>
      <c r="M195" s="69"/>
      <c r="N195" s="97" t="s">
        <v>1264</v>
      </c>
      <c r="O195" s="16"/>
      <c r="P195" s="17"/>
      <c r="Q195" s="75"/>
      <c r="R195" s="75"/>
      <c r="S195" s="17"/>
      <c r="T195" s="77"/>
      <c r="U195" s="78"/>
      <c r="V195" s="78"/>
      <c r="W195" s="76"/>
      <c r="X195" s="79"/>
      <c r="Y195" s="79"/>
      <c r="Z195" s="70"/>
      <c r="AA195" s="70"/>
      <c r="AB195" s="80"/>
      <c r="AC195" s="72">
        <v>317</v>
      </c>
      <c r="AD195" s="72">
        <v>151</v>
      </c>
      <c r="AE195" s="72">
        <v>6062</v>
      </c>
      <c r="AF195" s="72">
        <v>390</v>
      </c>
      <c r="AG195" s="72" t="s">
        <v>810</v>
      </c>
      <c r="AH195" s="72" t="s">
        <v>1058</v>
      </c>
      <c r="AI195" s="72">
        <v>3600</v>
      </c>
      <c r="AJ195" s="72">
        <v>39871.854571759257</v>
      </c>
      <c r="AK195" s="72" t="s">
        <v>1506</v>
      </c>
      <c r="AL195" s="72" t="s">
        <v>1699</v>
      </c>
      <c r="AM195" s="72" t="s">
        <v>2108</v>
      </c>
      <c r="AN195" s="72">
        <v>40560.38521990741</v>
      </c>
    </row>
    <row r="196" spans="1:40" x14ac:dyDescent="0.25">
      <c r="A196" s="15" t="s">
        <v>315</v>
      </c>
      <c r="B196" s="52"/>
      <c r="C196" s="52"/>
      <c r="D196" s="52"/>
      <c r="E196" s="52"/>
      <c r="F196" s="53"/>
      <c r="G196" s="53"/>
      <c r="H196" s="54"/>
      <c r="I196" s="53"/>
      <c r="J196" s="16"/>
      <c r="K196" s="16"/>
      <c r="L196" s="74"/>
      <c r="M196" s="69"/>
      <c r="N196" s="97" t="s">
        <v>1265</v>
      </c>
      <c r="O196" s="16"/>
      <c r="P196" s="17"/>
      <c r="Q196" s="75"/>
      <c r="R196" s="75"/>
      <c r="S196" s="17"/>
      <c r="T196" s="77"/>
      <c r="U196" s="78"/>
      <c r="V196" s="78"/>
      <c r="W196" s="76"/>
      <c r="X196" s="79"/>
      <c r="Y196" s="79"/>
      <c r="Z196" s="70"/>
      <c r="AA196" s="70"/>
      <c r="AB196" s="80"/>
      <c r="AC196" s="72">
        <v>444</v>
      </c>
      <c r="AD196" s="72">
        <v>722</v>
      </c>
      <c r="AE196" s="72">
        <v>2988</v>
      </c>
      <c r="AF196" s="72">
        <v>1629</v>
      </c>
      <c r="AG196" s="72" t="s">
        <v>811</v>
      </c>
      <c r="AH196" s="72" t="s">
        <v>1032</v>
      </c>
      <c r="AI196" s="72">
        <v>0</v>
      </c>
      <c r="AJ196" s="72">
        <v>39847.487314814818</v>
      </c>
      <c r="AK196" s="72" t="s">
        <v>1506</v>
      </c>
      <c r="AL196" s="72" t="s">
        <v>1700</v>
      </c>
      <c r="AM196" s="72" t="s">
        <v>2109</v>
      </c>
      <c r="AN196" s="72">
        <v>40560.392210648148</v>
      </c>
    </row>
    <row r="197" spans="1:40" x14ac:dyDescent="0.25">
      <c r="A197" s="15" t="s">
        <v>317</v>
      </c>
      <c r="B197" s="52"/>
      <c r="C197" s="52"/>
      <c r="D197" s="52"/>
      <c r="E197" s="52"/>
      <c r="F197" s="53"/>
      <c r="G197" s="53"/>
      <c r="H197" s="54"/>
      <c r="I197" s="53"/>
      <c r="J197" s="16"/>
      <c r="K197" s="16"/>
      <c r="L197" s="74"/>
      <c r="M197" s="69"/>
      <c r="N197" s="97" t="s">
        <v>1266</v>
      </c>
      <c r="O197" s="16"/>
      <c r="P197" s="17"/>
      <c r="Q197" s="75"/>
      <c r="R197" s="75"/>
      <c r="S197" s="17"/>
      <c r="T197" s="77"/>
      <c r="U197" s="78"/>
      <c r="V197" s="78"/>
      <c r="W197" s="76"/>
      <c r="X197" s="79"/>
      <c r="Y197" s="79"/>
      <c r="Z197" s="70"/>
      <c r="AA197" s="70"/>
      <c r="AB197" s="80"/>
      <c r="AC197" s="72">
        <v>124</v>
      </c>
      <c r="AD197" s="72">
        <v>354</v>
      </c>
      <c r="AE197" s="72">
        <v>323</v>
      </c>
      <c r="AF197" s="72">
        <v>1</v>
      </c>
      <c r="AG197" s="72" t="s">
        <v>812</v>
      </c>
      <c r="AH197" s="72" t="s">
        <v>1032</v>
      </c>
      <c r="AI197" s="72">
        <v>0</v>
      </c>
      <c r="AJ197" s="72">
        <v>40260.418888888889</v>
      </c>
      <c r="AK197" s="72" t="s">
        <v>1506</v>
      </c>
      <c r="AL197" s="72" t="s">
        <v>1701</v>
      </c>
      <c r="AM197" s="72" t="s">
        <v>2110</v>
      </c>
      <c r="AN197" s="72">
        <v>40560.454942129632</v>
      </c>
    </row>
    <row r="198" spans="1:40" x14ac:dyDescent="0.25">
      <c r="A198" s="15" t="s">
        <v>338</v>
      </c>
      <c r="B198" s="52"/>
      <c r="C198" s="52"/>
      <c r="D198" s="52"/>
      <c r="E198" s="52"/>
      <c r="F198" s="53"/>
      <c r="G198" s="53"/>
      <c r="H198" s="54"/>
      <c r="I198" s="53"/>
      <c r="J198" s="16"/>
      <c r="K198" s="16"/>
      <c r="L198" s="74"/>
      <c r="M198" s="69"/>
      <c r="N198" s="97" t="s">
        <v>1267</v>
      </c>
      <c r="O198" s="16"/>
      <c r="P198" s="17"/>
      <c r="Q198" s="75"/>
      <c r="R198" s="75"/>
      <c r="S198" s="17"/>
      <c r="T198" s="77"/>
      <c r="U198" s="78"/>
      <c r="V198" s="78"/>
      <c r="W198" s="76"/>
      <c r="X198" s="79"/>
      <c r="Y198" s="79"/>
      <c r="Z198" s="70"/>
      <c r="AA198" s="70"/>
      <c r="AB198" s="80"/>
      <c r="AC198" s="72">
        <v>598</v>
      </c>
      <c r="AD198" s="72">
        <v>854</v>
      </c>
      <c r="AE198" s="72">
        <v>3691</v>
      </c>
      <c r="AF198" s="72">
        <v>89</v>
      </c>
      <c r="AG198" s="72" t="s">
        <v>813</v>
      </c>
      <c r="AH198" s="72" t="s">
        <v>1059</v>
      </c>
      <c r="AI198" s="72">
        <v>3600</v>
      </c>
      <c r="AJ198" s="72">
        <v>39392.916458333333</v>
      </c>
      <c r="AK198" s="72" t="s">
        <v>1506</v>
      </c>
      <c r="AL198" s="72" t="s">
        <v>1702</v>
      </c>
      <c r="AM198" s="72" t="s">
        <v>2111</v>
      </c>
      <c r="AN198" s="72">
        <v>40560.3356712963</v>
      </c>
    </row>
    <row r="199" spans="1:40" x14ac:dyDescent="0.25">
      <c r="A199" s="15" t="s">
        <v>318</v>
      </c>
      <c r="B199" s="52"/>
      <c r="C199" s="52"/>
      <c r="D199" s="52"/>
      <c r="E199" s="52"/>
      <c r="F199" s="53"/>
      <c r="G199" s="53"/>
      <c r="H199" s="54"/>
      <c r="I199" s="53"/>
      <c r="J199" s="16"/>
      <c r="K199" s="16"/>
      <c r="L199" s="74"/>
      <c r="M199" s="69"/>
      <c r="N199" s="97" t="s">
        <v>1268</v>
      </c>
      <c r="O199" s="16"/>
      <c r="P199" s="17"/>
      <c r="Q199" s="75"/>
      <c r="R199" s="75"/>
      <c r="S199" s="17"/>
      <c r="T199" s="77"/>
      <c r="U199" s="78"/>
      <c r="V199" s="78"/>
      <c r="W199" s="76"/>
      <c r="X199" s="79"/>
      <c r="Y199" s="79"/>
      <c r="Z199" s="70"/>
      <c r="AA199" s="70"/>
      <c r="AB199" s="80"/>
      <c r="AC199" s="72">
        <v>834</v>
      </c>
      <c r="AD199" s="72">
        <v>380</v>
      </c>
      <c r="AE199" s="72">
        <v>2343</v>
      </c>
      <c r="AF199" s="72">
        <v>35</v>
      </c>
      <c r="AG199" s="72" t="s">
        <v>814</v>
      </c>
      <c r="AH199" s="72" t="s">
        <v>1044</v>
      </c>
      <c r="AI199" s="72">
        <v>0</v>
      </c>
      <c r="AJ199" s="72">
        <v>39900.611608796295</v>
      </c>
      <c r="AK199" s="72" t="s">
        <v>1506</v>
      </c>
      <c r="AL199" s="72" t="s">
        <v>1703</v>
      </c>
      <c r="AM199" s="72" t="s">
        <v>2110</v>
      </c>
      <c r="AN199" s="72">
        <v>40560.455150462964</v>
      </c>
    </row>
    <row r="200" spans="1:40" x14ac:dyDescent="0.25">
      <c r="A200" s="15" t="s">
        <v>319</v>
      </c>
      <c r="B200" s="52"/>
      <c r="C200" s="52"/>
      <c r="D200" s="52"/>
      <c r="E200" s="52"/>
      <c r="F200" s="53"/>
      <c r="G200" s="53"/>
      <c r="H200" s="54"/>
      <c r="I200" s="53"/>
      <c r="J200" s="16"/>
      <c r="K200" s="16"/>
      <c r="L200" s="74"/>
      <c r="M200" s="69"/>
      <c r="N200" s="97" t="s">
        <v>1269</v>
      </c>
      <c r="O200" s="16"/>
      <c r="P200" s="17"/>
      <c r="Q200" s="75"/>
      <c r="R200" s="75"/>
      <c r="S200" s="17"/>
      <c r="T200" s="77"/>
      <c r="U200" s="78"/>
      <c r="V200" s="78"/>
      <c r="W200" s="76"/>
      <c r="X200" s="79"/>
      <c r="Y200" s="79"/>
      <c r="Z200" s="70"/>
      <c r="AA200" s="70"/>
      <c r="AB200" s="80"/>
      <c r="AC200" s="72">
        <v>643</v>
      </c>
      <c r="AD200" s="72">
        <v>465</v>
      </c>
      <c r="AE200" s="72">
        <v>3072</v>
      </c>
      <c r="AF200" s="72">
        <v>191</v>
      </c>
      <c r="AG200" s="72" t="s">
        <v>815</v>
      </c>
      <c r="AH200" s="72" t="s">
        <v>1048</v>
      </c>
      <c r="AI200" s="72">
        <v>3600</v>
      </c>
      <c r="AJ200" s="72">
        <v>39854.863576388889</v>
      </c>
      <c r="AK200" s="72" t="s">
        <v>1506</v>
      </c>
      <c r="AL200" s="72" t="s">
        <v>1704</v>
      </c>
      <c r="AM200" s="72" t="s">
        <v>2112</v>
      </c>
      <c r="AN200" s="72">
        <v>40560.455601851849</v>
      </c>
    </row>
    <row r="201" spans="1:40" x14ac:dyDescent="0.25">
      <c r="A201" s="15" t="s">
        <v>522</v>
      </c>
      <c r="B201" s="52"/>
      <c r="C201" s="52"/>
      <c r="D201" s="52"/>
      <c r="E201" s="52"/>
      <c r="F201" s="53"/>
      <c r="G201" s="53"/>
      <c r="H201" s="54"/>
      <c r="I201" s="53"/>
      <c r="J201" s="16"/>
      <c r="K201" s="16"/>
      <c r="L201" s="74"/>
      <c r="M201" s="69"/>
      <c r="N201" s="97" t="s">
        <v>1270</v>
      </c>
      <c r="O201" s="16"/>
      <c r="P201" s="17"/>
      <c r="Q201" s="75"/>
      <c r="R201" s="75"/>
      <c r="S201" s="17"/>
      <c r="T201" s="77"/>
      <c r="U201" s="78"/>
      <c r="V201" s="78"/>
      <c r="W201" s="76"/>
      <c r="X201" s="79"/>
      <c r="Y201" s="79"/>
      <c r="Z201" s="70"/>
      <c r="AA201" s="70"/>
      <c r="AB201" s="80"/>
      <c r="AC201" s="72">
        <v>2032</v>
      </c>
      <c r="AD201" s="72">
        <v>8953</v>
      </c>
      <c r="AE201" s="72">
        <v>7343</v>
      </c>
      <c r="AF201" s="72">
        <v>19</v>
      </c>
      <c r="AG201" s="72" t="s">
        <v>816</v>
      </c>
      <c r="AH201" s="72" t="s">
        <v>1032</v>
      </c>
      <c r="AI201" s="72">
        <v>0</v>
      </c>
      <c r="AJ201" s="72">
        <v>39239.289282407408</v>
      </c>
      <c r="AK201" s="72" t="s">
        <v>1506</v>
      </c>
      <c r="AL201" s="72" t="s">
        <v>1705</v>
      </c>
      <c r="AM201" s="72" t="s">
        <v>2113</v>
      </c>
      <c r="AN201" s="72">
        <v>40560.454942129632</v>
      </c>
    </row>
    <row r="202" spans="1:40" x14ac:dyDescent="0.25">
      <c r="A202" s="15" t="s">
        <v>320</v>
      </c>
      <c r="B202" s="52"/>
      <c r="C202" s="52"/>
      <c r="D202" s="52"/>
      <c r="E202" s="52"/>
      <c r="F202" s="53"/>
      <c r="G202" s="53"/>
      <c r="H202" s="54"/>
      <c r="I202" s="53"/>
      <c r="J202" s="16"/>
      <c r="K202" s="16"/>
      <c r="L202" s="74"/>
      <c r="M202" s="69"/>
      <c r="N202" s="97" t="s">
        <v>1271</v>
      </c>
      <c r="O202" s="16"/>
      <c r="P202" s="17"/>
      <c r="Q202" s="75"/>
      <c r="R202" s="75"/>
      <c r="S202" s="17"/>
      <c r="T202" s="77"/>
      <c r="U202" s="78"/>
      <c r="V202" s="78"/>
      <c r="W202" s="76"/>
      <c r="X202" s="79"/>
      <c r="Y202" s="79"/>
      <c r="Z202" s="70"/>
      <c r="AA202" s="70"/>
      <c r="AB202" s="80"/>
      <c r="AC202" s="72">
        <v>162</v>
      </c>
      <c r="AD202" s="72">
        <v>91</v>
      </c>
      <c r="AE202" s="72">
        <v>2818</v>
      </c>
      <c r="AF202" s="72">
        <v>204</v>
      </c>
      <c r="AG202" s="72" t="s">
        <v>817</v>
      </c>
      <c r="AH202" s="72" t="s">
        <v>1050</v>
      </c>
      <c r="AI202" s="72">
        <v>28800</v>
      </c>
      <c r="AJ202" s="72">
        <v>40196.569548611114</v>
      </c>
      <c r="AK202" s="72" t="s">
        <v>1506</v>
      </c>
      <c r="AL202" s="72" t="s">
        <v>1706</v>
      </c>
      <c r="AM202" s="72" t="s">
        <v>2114</v>
      </c>
      <c r="AN202" s="72">
        <v>40560.45653935185</v>
      </c>
    </row>
    <row r="203" spans="1:40" x14ac:dyDescent="0.25">
      <c r="A203" s="15" t="s">
        <v>321</v>
      </c>
      <c r="B203" s="52"/>
      <c r="C203" s="52"/>
      <c r="D203" s="52"/>
      <c r="E203" s="52"/>
      <c r="F203" s="53"/>
      <c r="G203" s="53"/>
      <c r="H203" s="54"/>
      <c r="I203" s="53"/>
      <c r="J203" s="16"/>
      <c r="K203" s="16"/>
      <c r="L203" s="74"/>
      <c r="M203" s="69"/>
      <c r="N203" s="97" t="s">
        <v>1272</v>
      </c>
      <c r="O203" s="16"/>
      <c r="P203" s="17"/>
      <c r="Q203" s="75"/>
      <c r="R203" s="75"/>
      <c r="S203" s="17"/>
      <c r="T203" s="77"/>
      <c r="U203" s="78"/>
      <c r="V203" s="78"/>
      <c r="W203" s="76"/>
      <c r="X203" s="79"/>
      <c r="Y203" s="79"/>
      <c r="Z203" s="70"/>
      <c r="AA203" s="70"/>
      <c r="AB203" s="80"/>
      <c r="AC203" s="72">
        <v>64</v>
      </c>
      <c r="AD203" s="72">
        <v>14</v>
      </c>
      <c r="AE203" s="72">
        <v>137</v>
      </c>
      <c r="AF203" s="72">
        <v>2</v>
      </c>
      <c r="AG203" s="72"/>
      <c r="AH203" s="72" t="s">
        <v>1060</v>
      </c>
      <c r="AI203" s="72">
        <v>3600</v>
      </c>
      <c r="AJ203" s="72">
        <v>39408.387199074074</v>
      </c>
      <c r="AK203" s="72" t="s">
        <v>1506</v>
      </c>
      <c r="AL203" s="72" t="s">
        <v>1707</v>
      </c>
      <c r="AM203" s="72" t="s">
        <v>1979</v>
      </c>
      <c r="AN203" s="72">
        <v>40560.463090277779</v>
      </c>
    </row>
    <row r="204" spans="1:40" x14ac:dyDescent="0.25">
      <c r="A204" s="15" t="s">
        <v>322</v>
      </c>
      <c r="B204" s="52"/>
      <c r="C204" s="52"/>
      <c r="D204" s="52"/>
      <c r="E204" s="52"/>
      <c r="F204" s="53"/>
      <c r="G204" s="53"/>
      <c r="H204" s="54"/>
      <c r="I204" s="53"/>
      <c r="J204" s="16"/>
      <c r="K204" s="16"/>
      <c r="L204" s="74"/>
      <c r="M204" s="69"/>
      <c r="N204" s="97" t="s">
        <v>1273</v>
      </c>
      <c r="O204" s="16"/>
      <c r="P204" s="17"/>
      <c r="Q204" s="75"/>
      <c r="R204" s="75"/>
      <c r="S204" s="17"/>
      <c r="T204" s="77"/>
      <c r="U204" s="78"/>
      <c r="V204" s="78"/>
      <c r="W204" s="76"/>
      <c r="X204" s="79"/>
      <c r="Y204" s="79"/>
      <c r="Z204" s="70"/>
      <c r="AA204" s="70"/>
      <c r="AB204" s="80"/>
      <c r="AC204" s="72">
        <v>65</v>
      </c>
      <c r="AD204" s="72">
        <v>24</v>
      </c>
      <c r="AE204" s="72">
        <v>365</v>
      </c>
      <c r="AF204" s="72">
        <v>1</v>
      </c>
      <c r="AG204" s="72" t="s">
        <v>818</v>
      </c>
      <c r="AH204" s="72" t="s">
        <v>1040</v>
      </c>
      <c r="AI204" s="72">
        <v>-36000</v>
      </c>
      <c r="AJ204" s="72">
        <v>40275.439525462964</v>
      </c>
      <c r="AK204" s="72" t="s">
        <v>1506</v>
      </c>
      <c r="AL204" s="72" t="s">
        <v>1708</v>
      </c>
      <c r="AM204" s="72" t="s">
        <v>1988</v>
      </c>
      <c r="AN204" s="72">
        <v>40560.464201388888</v>
      </c>
    </row>
    <row r="205" spans="1:40" x14ac:dyDescent="0.25">
      <c r="A205" s="15" t="s">
        <v>323</v>
      </c>
      <c r="B205" s="52"/>
      <c r="C205" s="52"/>
      <c r="D205" s="52"/>
      <c r="E205" s="52"/>
      <c r="F205" s="53"/>
      <c r="G205" s="53"/>
      <c r="H205" s="54"/>
      <c r="I205" s="53"/>
      <c r="J205" s="16"/>
      <c r="K205" s="16"/>
      <c r="L205" s="74"/>
      <c r="M205" s="69"/>
      <c r="N205" s="97" t="s">
        <v>1274</v>
      </c>
      <c r="O205" s="16"/>
      <c r="P205" s="17"/>
      <c r="Q205" s="75"/>
      <c r="R205" s="75"/>
      <c r="S205" s="17"/>
      <c r="T205" s="77"/>
      <c r="U205" s="78"/>
      <c r="V205" s="78"/>
      <c r="W205" s="76"/>
      <c r="X205" s="79"/>
      <c r="Y205" s="79"/>
      <c r="Z205" s="70"/>
      <c r="AA205" s="70"/>
      <c r="AB205" s="80"/>
      <c r="AC205" s="72">
        <v>254</v>
      </c>
      <c r="AD205" s="72">
        <v>80</v>
      </c>
      <c r="AE205" s="72">
        <v>420</v>
      </c>
      <c r="AF205" s="72">
        <v>0</v>
      </c>
      <c r="AG205" s="72" t="s">
        <v>819</v>
      </c>
      <c r="AH205" s="72"/>
      <c r="AI205" s="72"/>
      <c r="AJ205" s="72">
        <v>40343.382673611108</v>
      </c>
      <c r="AK205" s="72" t="s">
        <v>1506</v>
      </c>
      <c r="AL205" s="72" t="s">
        <v>1709</v>
      </c>
      <c r="AM205" s="72" t="s">
        <v>2115</v>
      </c>
      <c r="AN205" s="72">
        <v>40560.471828703703</v>
      </c>
    </row>
    <row r="206" spans="1:40" x14ac:dyDescent="0.25">
      <c r="A206" s="15" t="s">
        <v>324</v>
      </c>
      <c r="B206" s="52"/>
      <c r="C206" s="52"/>
      <c r="D206" s="52"/>
      <c r="E206" s="52"/>
      <c r="F206" s="53"/>
      <c r="G206" s="53"/>
      <c r="H206" s="54"/>
      <c r="I206" s="53"/>
      <c r="J206" s="16"/>
      <c r="K206" s="16"/>
      <c r="L206" s="74"/>
      <c r="M206" s="69"/>
      <c r="N206" s="97" t="s">
        <v>1275</v>
      </c>
      <c r="O206" s="16"/>
      <c r="P206" s="17"/>
      <c r="Q206" s="75"/>
      <c r="R206" s="75"/>
      <c r="S206" s="17"/>
      <c r="T206" s="77"/>
      <c r="U206" s="78"/>
      <c r="V206" s="78"/>
      <c r="W206" s="76"/>
      <c r="X206" s="79"/>
      <c r="Y206" s="79"/>
      <c r="Z206" s="70"/>
      <c r="AA206" s="70"/>
      <c r="AB206" s="80"/>
      <c r="AC206" s="72">
        <v>740</v>
      </c>
      <c r="AD206" s="72">
        <v>2379</v>
      </c>
      <c r="AE206" s="72">
        <v>2594</v>
      </c>
      <c r="AF206" s="72">
        <v>1</v>
      </c>
      <c r="AG206" s="72" t="s">
        <v>820</v>
      </c>
      <c r="AH206" s="72" t="s">
        <v>1032</v>
      </c>
      <c r="AI206" s="72">
        <v>0</v>
      </c>
      <c r="AJ206" s="72">
        <v>39833.862349537034</v>
      </c>
      <c r="AK206" s="72" t="s">
        <v>1506</v>
      </c>
      <c r="AL206" s="72" t="s">
        <v>1710</v>
      </c>
      <c r="AM206" s="72" t="s">
        <v>2116</v>
      </c>
      <c r="AN206" s="72">
        <v>40560.482233796298</v>
      </c>
    </row>
    <row r="207" spans="1:40" x14ac:dyDescent="0.25">
      <c r="A207" s="15" t="s">
        <v>523</v>
      </c>
      <c r="B207" s="52"/>
      <c r="C207" s="52"/>
      <c r="D207" s="52"/>
      <c r="E207" s="52"/>
      <c r="F207" s="53"/>
      <c r="G207" s="53"/>
      <c r="H207" s="54"/>
      <c r="I207" s="53"/>
      <c r="J207" s="16"/>
      <c r="K207" s="16"/>
      <c r="L207" s="74"/>
      <c r="M207" s="69"/>
      <c r="N207" s="97" t="s">
        <v>1276</v>
      </c>
      <c r="O207" s="16"/>
      <c r="P207" s="17"/>
      <c r="Q207" s="75"/>
      <c r="R207" s="75"/>
      <c r="S207" s="17"/>
      <c r="T207" s="77"/>
      <c r="U207" s="78"/>
      <c r="V207" s="78"/>
      <c r="W207" s="76"/>
      <c r="X207" s="79"/>
      <c r="Y207" s="79"/>
      <c r="Z207" s="70"/>
      <c r="AA207" s="70"/>
      <c r="AB207" s="80"/>
      <c r="AC207" s="72">
        <v>92</v>
      </c>
      <c r="AD207" s="72">
        <v>116</v>
      </c>
      <c r="AE207" s="72">
        <v>2981</v>
      </c>
      <c r="AF207" s="72">
        <v>0</v>
      </c>
      <c r="AG207" s="72" t="s">
        <v>821</v>
      </c>
      <c r="AH207" s="72"/>
      <c r="AI207" s="72"/>
      <c r="AJ207" s="72">
        <v>40428.151076388887</v>
      </c>
      <c r="AK207" s="72" t="s">
        <v>1506</v>
      </c>
      <c r="AL207" s="72" t="s">
        <v>1711</v>
      </c>
      <c r="AM207" s="72" t="s">
        <v>2117</v>
      </c>
      <c r="AN207" s="72">
        <v>40560.025451388887</v>
      </c>
    </row>
    <row r="208" spans="1:40" x14ac:dyDescent="0.25">
      <c r="A208" s="15" t="s">
        <v>325</v>
      </c>
      <c r="B208" s="52"/>
      <c r="C208" s="52"/>
      <c r="D208" s="52"/>
      <c r="E208" s="52"/>
      <c r="F208" s="53"/>
      <c r="G208" s="53"/>
      <c r="H208" s="54"/>
      <c r="I208" s="53"/>
      <c r="J208" s="16"/>
      <c r="K208" s="16"/>
      <c r="L208" s="74"/>
      <c r="M208" s="69"/>
      <c r="N208" s="97" t="s">
        <v>1277</v>
      </c>
      <c r="O208" s="16"/>
      <c r="P208" s="17"/>
      <c r="Q208" s="75"/>
      <c r="R208" s="75"/>
      <c r="S208" s="17"/>
      <c r="T208" s="77"/>
      <c r="U208" s="78"/>
      <c r="V208" s="78"/>
      <c r="W208" s="76"/>
      <c r="X208" s="79"/>
      <c r="Y208" s="79"/>
      <c r="Z208" s="70"/>
      <c r="AA208" s="70"/>
      <c r="AB208" s="80"/>
      <c r="AC208" s="72">
        <v>129</v>
      </c>
      <c r="AD208" s="72">
        <v>112</v>
      </c>
      <c r="AE208" s="72">
        <v>5767</v>
      </c>
      <c r="AF208" s="72">
        <v>1</v>
      </c>
      <c r="AG208" s="72" t="s">
        <v>822</v>
      </c>
      <c r="AH208" s="72" t="s">
        <v>1042</v>
      </c>
      <c r="AI208" s="72">
        <v>-10800</v>
      </c>
      <c r="AJ208" s="72">
        <v>39968.551030092596</v>
      </c>
      <c r="AK208" s="72" t="s">
        <v>1506</v>
      </c>
      <c r="AL208" s="72" t="s">
        <v>1712</v>
      </c>
      <c r="AM208" s="72" t="s">
        <v>2114</v>
      </c>
      <c r="AN208" s="72">
        <v>40560.491666666669</v>
      </c>
    </row>
    <row r="209" spans="1:40" x14ac:dyDescent="0.25">
      <c r="A209" s="15" t="s">
        <v>326</v>
      </c>
      <c r="B209" s="52"/>
      <c r="C209" s="52"/>
      <c r="D209" s="52"/>
      <c r="E209" s="52"/>
      <c r="F209" s="53"/>
      <c r="G209" s="53"/>
      <c r="H209" s="54"/>
      <c r="I209" s="53"/>
      <c r="J209" s="16"/>
      <c r="K209" s="16"/>
      <c r="L209" s="74"/>
      <c r="M209" s="69"/>
      <c r="N209" s="97" t="s">
        <v>1278</v>
      </c>
      <c r="O209" s="16"/>
      <c r="P209" s="17"/>
      <c r="Q209" s="75"/>
      <c r="R209" s="75"/>
      <c r="S209" s="17"/>
      <c r="T209" s="77"/>
      <c r="U209" s="78"/>
      <c r="V209" s="78"/>
      <c r="W209" s="76"/>
      <c r="X209" s="79"/>
      <c r="Y209" s="79"/>
      <c r="Z209" s="70"/>
      <c r="AA209" s="70"/>
      <c r="AB209" s="80"/>
      <c r="AC209" s="72">
        <v>317</v>
      </c>
      <c r="AD209" s="72">
        <v>170</v>
      </c>
      <c r="AE209" s="72">
        <v>275</v>
      </c>
      <c r="AF209" s="72">
        <v>0</v>
      </c>
      <c r="AG209" s="72" t="s">
        <v>823</v>
      </c>
      <c r="AH209" s="72" t="s">
        <v>1032</v>
      </c>
      <c r="AI209" s="72">
        <v>0</v>
      </c>
      <c r="AJ209" s="72">
        <v>39674.161608796298</v>
      </c>
      <c r="AK209" s="72" t="s">
        <v>1506</v>
      </c>
      <c r="AL209" s="72" t="s">
        <v>1713</v>
      </c>
      <c r="AM209" s="72" t="s">
        <v>2110</v>
      </c>
      <c r="AN209" s="72">
        <v>40560.500648148147</v>
      </c>
    </row>
    <row r="210" spans="1:40" x14ac:dyDescent="0.25">
      <c r="A210" s="15" t="s">
        <v>327</v>
      </c>
      <c r="B210" s="52"/>
      <c r="C210" s="52"/>
      <c r="D210" s="52"/>
      <c r="E210" s="52"/>
      <c r="F210" s="53"/>
      <c r="G210" s="53"/>
      <c r="H210" s="54"/>
      <c r="I210" s="53"/>
      <c r="J210" s="16"/>
      <c r="K210" s="16"/>
      <c r="L210" s="74"/>
      <c r="M210" s="69"/>
      <c r="N210" s="97" t="s">
        <v>1279</v>
      </c>
      <c r="O210" s="16"/>
      <c r="P210" s="17"/>
      <c r="Q210" s="75"/>
      <c r="R210" s="75"/>
      <c r="S210" s="17"/>
      <c r="T210" s="77"/>
      <c r="U210" s="78"/>
      <c r="V210" s="78"/>
      <c r="W210" s="76"/>
      <c r="X210" s="79"/>
      <c r="Y210" s="79"/>
      <c r="Z210" s="70"/>
      <c r="AA210" s="70"/>
      <c r="AB210" s="80"/>
      <c r="AC210" s="72">
        <v>145</v>
      </c>
      <c r="AD210" s="72">
        <v>67</v>
      </c>
      <c r="AE210" s="72">
        <v>255</v>
      </c>
      <c r="AF210" s="72">
        <v>1</v>
      </c>
      <c r="AG210" s="72" t="s">
        <v>824</v>
      </c>
      <c r="AH210" s="72" t="s">
        <v>1059</v>
      </c>
      <c r="AI210" s="72">
        <v>3600</v>
      </c>
      <c r="AJ210" s="72">
        <v>39838.680636574078</v>
      </c>
      <c r="AK210" s="72" t="s">
        <v>1506</v>
      </c>
      <c r="AL210" s="72" t="s">
        <v>1714</v>
      </c>
      <c r="AM210" s="72" t="s">
        <v>2118</v>
      </c>
      <c r="AN210" s="72">
        <v>40560.504189814812</v>
      </c>
    </row>
    <row r="211" spans="1:40" x14ac:dyDescent="0.25">
      <c r="A211" s="15" t="s">
        <v>359</v>
      </c>
      <c r="B211" s="52"/>
      <c r="C211" s="52"/>
      <c r="D211" s="52"/>
      <c r="E211" s="52"/>
      <c r="F211" s="53"/>
      <c r="G211" s="53"/>
      <c r="H211" s="54"/>
      <c r="I211" s="53"/>
      <c r="J211" s="16"/>
      <c r="K211" s="16"/>
      <c r="L211" s="74"/>
      <c r="M211" s="69"/>
      <c r="N211" s="97" t="s">
        <v>1280</v>
      </c>
      <c r="O211" s="16"/>
      <c r="P211" s="17"/>
      <c r="Q211" s="75"/>
      <c r="R211" s="75"/>
      <c r="S211" s="17"/>
      <c r="T211" s="77"/>
      <c r="U211" s="78"/>
      <c r="V211" s="78"/>
      <c r="W211" s="76"/>
      <c r="X211" s="79"/>
      <c r="Y211" s="79"/>
      <c r="Z211" s="70"/>
      <c r="AA211" s="70"/>
      <c r="AB211" s="80"/>
      <c r="AC211" s="72">
        <v>511</v>
      </c>
      <c r="AD211" s="72">
        <v>420</v>
      </c>
      <c r="AE211" s="72">
        <v>4775</v>
      </c>
      <c r="AF211" s="72">
        <v>54</v>
      </c>
      <c r="AG211" s="72" t="s">
        <v>825</v>
      </c>
      <c r="AH211" s="72" t="s">
        <v>1033</v>
      </c>
      <c r="AI211" s="72">
        <v>-18000</v>
      </c>
      <c r="AJ211" s="72">
        <v>39676.885335648149</v>
      </c>
      <c r="AK211" s="72" t="s">
        <v>1506</v>
      </c>
      <c r="AL211" s="72" t="s">
        <v>1715</v>
      </c>
      <c r="AM211" s="72" t="s">
        <v>2119</v>
      </c>
      <c r="AN211" s="72">
        <v>40560.646967592591</v>
      </c>
    </row>
    <row r="212" spans="1:40" x14ac:dyDescent="0.25">
      <c r="A212" s="15" t="s">
        <v>361</v>
      </c>
      <c r="B212" s="52"/>
      <c r="C212" s="52"/>
      <c r="D212" s="52"/>
      <c r="E212" s="52"/>
      <c r="F212" s="53"/>
      <c r="G212" s="53"/>
      <c r="H212" s="54"/>
      <c r="I212" s="53"/>
      <c r="J212" s="16"/>
      <c r="K212" s="16"/>
      <c r="L212" s="74"/>
      <c r="M212" s="69"/>
      <c r="N212" s="97" t="s">
        <v>1281</v>
      </c>
      <c r="O212" s="16"/>
      <c r="P212" s="17"/>
      <c r="Q212" s="75"/>
      <c r="R212" s="75"/>
      <c r="S212" s="17"/>
      <c r="T212" s="77"/>
      <c r="U212" s="78"/>
      <c r="V212" s="78"/>
      <c r="W212" s="76"/>
      <c r="X212" s="79"/>
      <c r="Y212" s="79"/>
      <c r="Z212" s="70"/>
      <c r="AA212" s="70"/>
      <c r="AB212" s="80"/>
      <c r="AC212" s="72">
        <v>374</v>
      </c>
      <c r="AD212" s="72">
        <v>1388</v>
      </c>
      <c r="AE212" s="72">
        <v>5160</v>
      </c>
      <c r="AF212" s="72">
        <v>7</v>
      </c>
      <c r="AG212" s="72" t="s">
        <v>826</v>
      </c>
      <c r="AH212" s="72" t="s">
        <v>1033</v>
      </c>
      <c r="AI212" s="72">
        <v>-18000</v>
      </c>
      <c r="AJ212" s="72">
        <v>39844.295439814814</v>
      </c>
      <c r="AK212" s="72" t="s">
        <v>1506</v>
      </c>
      <c r="AL212" s="72" t="s">
        <v>1716</v>
      </c>
      <c r="AM212" s="72" t="s">
        <v>2120</v>
      </c>
      <c r="AN212" s="72">
        <v>40560.654826388891</v>
      </c>
    </row>
    <row r="213" spans="1:40" x14ac:dyDescent="0.25">
      <c r="A213" s="15" t="s">
        <v>329</v>
      </c>
      <c r="B213" s="52"/>
      <c r="C213" s="52"/>
      <c r="D213" s="52"/>
      <c r="E213" s="52"/>
      <c r="F213" s="53"/>
      <c r="G213" s="53"/>
      <c r="H213" s="54"/>
      <c r="I213" s="53"/>
      <c r="J213" s="16"/>
      <c r="K213" s="16"/>
      <c r="L213" s="74"/>
      <c r="M213" s="69"/>
      <c r="N213" s="97" t="s">
        <v>1282</v>
      </c>
      <c r="O213" s="16"/>
      <c r="P213" s="17"/>
      <c r="Q213" s="75"/>
      <c r="R213" s="75"/>
      <c r="S213" s="17"/>
      <c r="T213" s="77"/>
      <c r="U213" s="78"/>
      <c r="V213" s="78"/>
      <c r="W213" s="76"/>
      <c r="X213" s="79"/>
      <c r="Y213" s="79"/>
      <c r="Z213" s="70"/>
      <c r="AA213" s="70"/>
      <c r="AB213" s="80"/>
      <c r="AC213" s="72">
        <v>1672</v>
      </c>
      <c r="AD213" s="72">
        <v>1823</v>
      </c>
      <c r="AE213" s="72">
        <v>1928</v>
      </c>
      <c r="AF213" s="72">
        <v>0</v>
      </c>
      <c r="AG213" s="72" t="s">
        <v>827</v>
      </c>
      <c r="AH213" s="72" t="s">
        <v>1032</v>
      </c>
      <c r="AI213" s="72">
        <v>0</v>
      </c>
      <c r="AJ213" s="72">
        <v>39873.69258101852</v>
      </c>
      <c r="AK213" s="72" t="s">
        <v>1506</v>
      </c>
      <c r="AL213" s="72" t="s">
        <v>1717</v>
      </c>
      <c r="AM213" s="72" t="s">
        <v>2121</v>
      </c>
      <c r="AN213" s="72">
        <v>40560.510729166665</v>
      </c>
    </row>
    <row r="214" spans="1:40" x14ac:dyDescent="0.25">
      <c r="A214" s="15" t="s">
        <v>330</v>
      </c>
      <c r="B214" s="52"/>
      <c r="C214" s="52"/>
      <c r="D214" s="52"/>
      <c r="E214" s="52"/>
      <c r="F214" s="53"/>
      <c r="G214" s="53"/>
      <c r="H214" s="54"/>
      <c r="I214" s="53"/>
      <c r="J214" s="16"/>
      <c r="K214" s="16"/>
      <c r="L214" s="74"/>
      <c r="M214" s="69"/>
      <c r="N214" s="97" t="s">
        <v>1283</v>
      </c>
      <c r="O214" s="16"/>
      <c r="P214" s="17"/>
      <c r="Q214" s="75"/>
      <c r="R214" s="75"/>
      <c r="S214" s="17"/>
      <c r="T214" s="77"/>
      <c r="U214" s="78"/>
      <c r="V214" s="78"/>
      <c r="W214" s="76"/>
      <c r="X214" s="79"/>
      <c r="Y214" s="79"/>
      <c r="Z214" s="70"/>
      <c r="AA214" s="70"/>
      <c r="AB214" s="80"/>
      <c r="AC214" s="72">
        <v>188</v>
      </c>
      <c r="AD214" s="72">
        <v>182</v>
      </c>
      <c r="AE214" s="72">
        <v>1904</v>
      </c>
      <c r="AF214" s="72">
        <v>0</v>
      </c>
      <c r="AG214" s="72" t="s">
        <v>828</v>
      </c>
      <c r="AH214" s="72" t="s">
        <v>1032</v>
      </c>
      <c r="AI214" s="72">
        <v>0</v>
      </c>
      <c r="AJ214" s="72">
        <v>40103.818888888891</v>
      </c>
      <c r="AK214" s="72" t="s">
        <v>1506</v>
      </c>
      <c r="AL214" s="72" t="s">
        <v>1718</v>
      </c>
      <c r="AM214" s="72" t="s">
        <v>2122</v>
      </c>
      <c r="AN214" s="72">
        <v>40560.530069444445</v>
      </c>
    </row>
    <row r="215" spans="1:40" x14ac:dyDescent="0.25">
      <c r="A215" s="15" t="s">
        <v>331</v>
      </c>
      <c r="B215" s="52"/>
      <c r="C215" s="52"/>
      <c r="D215" s="52"/>
      <c r="E215" s="52"/>
      <c r="F215" s="53"/>
      <c r="G215" s="53"/>
      <c r="H215" s="54"/>
      <c r="I215" s="53"/>
      <c r="J215" s="16"/>
      <c r="K215" s="16"/>
      <c r="L215" s="74"/>
      <c r="M215" s="69"/>
      <c r="N215" s="97" t="s">
        <v>1284</v>
      </c>
      <c r="O215" s="16"/>
      <c r="P215" s="17"/>
      <c r="Q215" s="75"/>
      <c r="R215" s="75"/>
      <c r="S215" s="17"/>
      <c r="T215" s="77"/>
      <c r="U215" s="78"/>
      <c r="V215" s="78"/>
      <c r="W215" s="76"/>
      <c r="X215" s="79"/>
      <c r="Y215" s="79"/>
      <c r="Z215" s="70"/>
      <c r="AA215" s="70"/>
      <c r="AB215" s="80"/>
      <c r="AC215" s="72">
        <v>481</v>
      </c>
      <c r="AD215" s="72">
        <v>576</v>
      </c>
      <c r="AE215" s="72">
        <v>10629</v>
      </c>
      <c r="AF215" s="72">
        <v>0</v>
      </c>
      <c r="AG215" s="72" t="s">
        <v>829</v>
      </c>
      <c r="AH215" s="72" t="s">
        <v>1033</v>
      </c>
      <c r="AI215" s="72">
        <v>-18000</v>
      </c>
      <c r="AJ215" s="72">
        <v>39914.012650462966</v>
      </c>
      <c r="AK215" s="72" t="s">
        <v>1506</v>
      </c>
      <c r="AL215" s="72" t="s">
        <v>1719</v>
      </c>
      <c r="AM215" s="72" t="s">
        <v>2123</v>
      </c>
      <c r="AN215" s="72">
        <v>40560.538356481484</v>
      </c>
    </row>
    <row r="216" spans="1:40" x14ac:dyDescent="0.25">
      <c r="A216" s="15" t="s">
        <v>466</v>
      </c>
      <c r="B216" s="52"/>
      <c r="C216" s="52"/>
      <c r="D216" s="52"/>
      <c r="E216" s="52"/>
      <c r="F216" s="53"/>
      <c r="G216" s="53"/>
      <c r="H216" s="54"/>
      <c r="I216" s="53"/>
      <c r="J216" s="16"/>
      <c r="K216" s="16"/>
      <c r="L216" s="74"/>
      <c r="M216" s="69"/>
      <c r="N216" s="97" t="s">
        <v>1285</v>
      </c>
      <c r="O216" s="16"/>
      <c r="P216" s="17"/>
      <c r="Q216" s="75"/>
      <c r="R216" s="75"/>
      <c r="S216" s="17"/>
      <c r="T216" s="77"/>
      <c r="U216" s="78"/>
      <c r="V216" s="78"/>
      <c r="W216" s="76"/>
      <c r="X216" s="79"/>
      <c r="Y216" s="79"/>
      <c r="Z216" s="70"/>
      <c r="AA216" s="70"/>
      <c r="AB216" s="80"/>
      <c r="AC216" s="72">
        <v>462</v>
      </c>
      <c r="AD216" s="72">
        <v>707</v>
      </c>
      <c r="AE216" s="72">
        <v>8744</v>
      </c>
      <c r="AF216" s="72">
        <v>305</v>
      </c>
      <c r="AG216" s="72" t="s">
        <v>830</v>
      </c>
      <c r="AH216" s="72" t="s">
        <v>1033</v>
      </c>
      <c r="AI216" s="72">
        <v>-18000</v>
      </c>
      <c r="AJ216" s="72">
        <v>39833.851180555554</v>
      </c>
      <c r="AK216" s="72" t="s">
        <v>1506</v>
      </c>
      <c r="AL216" s="72" t="s">
        <v>1720</v>
      </c>
      <c r="AM216" s="72" t="s">
        <v>2124</v>
      </c>
      <c r="AN216" s="72">
        <v>40560.829988425925</v>
      </c>
    </row>
    <row r="217" spans="1:40" x14ac:dyDescent="0.25">
      <c r="A217" s="15" t="s">
        <v>332</v>
      </c>
      <c r="B217" s="52"/>
      <c r="C217" s="52"/>
      <c r="D217" s="52"/>
      <c r="E217" s="52"/>
      <c r="F217" s="53"/>
      <c r="G217" s="53"/>
      <c r="H217" s="54"/>
      <c r="I217" s="53"/>
      <c r="J217" s="16"/>
      <c r="K217" s="16"/>
      <c r="L217" s="74"/>
      <c r="M217" s="69"/>
      <c r="N217" s="97" t="s">
        <v>1286</v>
      </c>
      <c r="O217" s="16"/>
      <c r="P217" s="17"/>
      <c r="Q217" s="75"/>
      <c r="R217" s="75"/>
      <c r="S217" s="17"/>
      <c r="T217" s="77"/>
      <c r="U217" s="78"/>
      <c r="V217" s="78"/>
      <c r="W217" s="76"/>
      <c r="X217" s="79"/>
      <c r="Y217" s="79"/>
      <c r="Z217" s="70"/>
      <c r="AA217" s="70"/>
      <c r="AB217" s="80"/>
      <c r="AC217" s="72">
        <v>146</v>
      </c>
      <c r="AD217" s="72">
        <v>165</v>
      </c>
      <c r="AE217" s="72">
        <v>3816</v>
      </c>
      <c r="AF217" s="72">
        <v>1</v>
      </c>
      <c r="AG217" s="72" t="s">
        <v>831</v>
      </c>
      <c r="AH217" s="72" t="s">
        <v>1034</v>
      </c>
      <c r="AI217" s="72">
        <v>-28800</v>
      </c>
      <c r="AJ217" s="72">
        <v>40239.088796296295</v>
      </c>
      <c r="AK217" s="72" t="s">
        <v>1506</v>
      </c>
      <c r="AL217" s="72" t="s">
        <v>1721</v>
      </c>
      <c r="AM217" s="72" t="s">
        <v>2125</v>
      </c>
      <c r="AN217" s="72">
        <v>40560.543333333335</v>
      </c>
    </row>
    <row r="218" spans="1:40" x14ac:dyDescent="0.25">
      <c r="A218" s="15" t="s">
        <v>333</v>
      </c>
      <c r="B218" s="52"/>
      <c r="C218" s="52"/>
      <c r="D218" s="52"/>
      <c r="E218" s="52"/>
      <c r="F218" s="53"/>
      <c r="G218" s="53"/>
      <c r="H218" s="54"/>
      <c r="I218" s="53"/>
      <c r="J218" s="16"/>
      <c r="K218" s="16"/>
      <c r="L218" s="74"/>
      <c r="M218" s="69"/>
      <c r="N218" s="97" t="s">
        <v>1287</v>
      </c>
      <c r="O218" s="16"/>
      <c r="P218" s="17"/>
      <c r="Q218" s="75"/>
      <c r="R218" s="75"/>
      <c r="S218" s="17"/>
      <c r="T218" s="77"/>
      <c r="U218" s="78"/>
      <c r="V218" s="78"/>
      <c r="W218" s="76"/>
      <c r="X218" s="79"/>
      <c r="Y218" s="79"/>
      <c r="Z218" s="70"/>
      <c r="AA218" s="70"/>
      <c r="AB218" s="80"/>
      <c r="AC218" s="72">
        <v>539</v>
      </c>
      <c r="AD218" s="72">
        <v>393</v>
      </c>
      <c r="AE218" s="72">
        <v>1156</v>
      </c>
      <c r="AF218" s="72">
        <v>2</v>
      </c>
      <c r="AG218" s="72" t="s">
        <v>832</v>
      </c>
      <c r="AH218" s="72" t="s">
        <v>1061</v>
      </c>
      <c r="AI218" s="72">
        <v>0</v>
      </c>
      <c r="AJ218" s="72">
        <v>39900.613703703704</v>
      </c>
      <c r="AK218" s="72" t="s">
        <v>1506</v>
      </c>
      <c r="AL218" s="72" t="s">
        <v>1722</v>
      </c>
      <c r="AM218" s="72" t="s">
        <v>2126</v>
      </c>
      <c r="AN218" s="72">
        <v>40560.545949074076</v>
      </c>
    </row>
    <row r="219" spans="1:40" x14ac:dyDescent="0.25">
      <c r="A219" s="15" t="s">
        <v>334</v>
      </c>
      <c r="B219" s="52"/>
      <c r="C219" s="52"/>
      <c r="D219" s="52"/>
      <c r="E219" s="52"/>
      <c r="F219" s="53"/>
      <c r="G219" s="53"/>
      <c r="H219" s="54"/>
      <c r="I219" s="53"/>
      <c r="J219" s="16"/>
      <c r="K219" s="16"/>
      <c r="L219" s="74"/>
      <c r="M219" s="69"/>
      <c r="N219" s="97" t="s">
        <v>1288</v>
      </c>
      <c r="O219" s="16"/>
      <c r="P219" s="17"/>
      <c r="Q219" s="75"/>
      <c r="R219" s="75"/>
      <c r="S219" s="17"/>
      <c r="T219" s="77"/>
      <c r="U219" s="78"/>
      <c r="V219" s="78"/>
      <c r="W219" s="76"/>
      <c r="X219" s="79"/>
      <c r="Y219" s="79"/>
      <c r="Z219" s="70"/>
      <c r="AA219" s="70"/>
      <c r="AB219" s="80"/>
      <c r="AC219" s="72">
        <v>818</v>
      </c>
      <c r="AD219" s="72">
        <v>678</v>
      </c>
      <c r="AE219" s="72">
        <v>8005</v>
      </c>
      <c r="AF219" s="72">
        <v>0</v>
      </c>
      <c r="AG219" s="72" t="s">
        <v>833</v>
      </c>
      <c r="AH219" s="72" t="s">
        <v>1033</v>
      </c>
      <c r="AI219" s="72">
        <v>-18000</v>
      </c>
      <c r="AJ219" s="72">
        <v>40008.638553240744</v>
      </c>
      <c r="AK219" s="72" t="s">
        <v>1506</v>
      </c>
      <c r="AL219" s="72" t="s">
        <v>1723</v>
      </c>
      <c r="AM219" s="72" t="s">
        <v>2127</v>
      </c>
      <c r="AN219" s="72">
        <v>40560.547638888886</v>
      </c>
    </row>
    <row r="220" spans="1:40" x14ac:dyDescent="0.25">
      <c r="A220" s="15" t="s">
        <v>426</v>
      </c>
      <c r="B220" s="52"/>
      <c r="C220" s="52"/>
      <c r="D220" s="52"/>
      <c r="E220" s="52"/>
      <c r="F220" s="53"/>
      <c r="G220" s="53"/>
      <c r="H220" s="54"/>
      <c r="I220" s="53"/>
      <c r="J220" s="16"/>
      <c r="K220" s="16"/>
      <c r="L220" s="74"/>
      <c r="M220" s="69"/>
      <c r="N220" s="97" t="s">
        <v>1289</v>
      </c>
      <c r="O220" s="16"/>
      <c r="P220" s="17"/>
      <c r="Q220" s="75"/>
      <c r="R220" s="75"/>
      <c r="S220" s="17"/>
      <c r="T220" s="77"/>
      <c r="U220" s="78"/>
      <c r="V220" s="78"/>
      <c r="W220" s="76"/>
      <c r="X220" s="79"/>
      <c r="Y220" s="79"/>
      <c r="Z220" s="70"/>
      <c r="AA220" s="70"/>
      <c r="AB220" s="80"/>
      <c r="AC220" s="72">
        <v>613</v>
      </c>
      <c r="AD220" s="72">
        <v>1939</v>
      </c>
      <c r="AE220" s="72">
        <v>5946</v>
      </c>
      <c r="AF220" s="72">
        <v>0</v>
      </c>
      <c r="AG220" s="72" t="s">
        <v>834</v>
      </c>
      <c r="AH220" s="72" t="s">
        <v>1036</v>
      </c>
      <c r="AI220" s="72">
        <v>-18000</v>
      </c>
      <c r="AJ220" s="72">
        <v>39910.032384259262</v>
      </c>
      <c r="AK220" s="72" t="s">
        <v>1506</v>
      </c>
      <c r="AL220" s="72" t="s">
        <v>1724</v>
      </c>
      <c r="AM220" s="72" t="s">
        <v>2128</v>
      </c>
      <c r="AN220" s="72">
        <v>40560.764097222222</v>
      </c>
    </row>
    <row r="221" spans="1:40" x14ac:dyDescent="0.25">
      <c r="A221" s="15" t="s">
        <v>335</v>
      </c>
      <c r="B221" s="52"/>
      <c r="C221" s="52"/>
      <c r="D221" s="52"/>
      <c r="E221" s="52"/>
      <c r="F221" s="53"/>
      <c r="G221" s="53"/>
      <c r="H221" s="54"/>
      <c r="I221" s="53"/>
      <c r="J221" s="16"/>
      <c r="K221" s="16"/>
      <c r="L221" s="74"/>
      <c r="M221" s="69"/>
      <c r="N221" s="97" t="s">
        <v>1290</v>
      </c>
      <c r="O221" s="16"/>
      <c r="P221" s="17"/>
      <c r="Q221" s="75"/>
      <c r="R221" s="75"/>
      <c r="S221" s="17"/>
      <c r="T221" s="77"/>
      <c r="U221" s="78"/>
      <c r="V221" s="78"/>
      <c r="W221" s="76"/>
      <c r="X221" s="79"/>
      <c r="Y221" s="79"/>
      <c r="Z221" s="70"/>
      <c r="AA221" s="70"/>
      <c r="AB221" s="80"/>
      <c r="AC221" s="72">
        <v>579</v>
      </c>
      <c r="AD221" s="72">
        <v>295</v>
      </c>
      <c r="AE221" s="72">
        <v>599</v>
      </c>
      <c r="AF221" s="72">
        <v>0</v>
      </c>
      <c r="AG221" s="72" t="s">
        <v>835</v>
      </c>
      <c r="AH221" s="72"/>
      <c r="AI221" s="72"/>
      <c r="AJ221" s="72">
        <v>40471.473946759259</v>
      </c>
      <c r="AK221" s="72" t="s">
        <v>1506</v>
      </c>
      <c r="AL221" s="72" t="s">
        <v>1725</v>
      </c>
      <c r="AM221" s="72" t="s">
        <v>2129</v>
      </c>
      <c r="AN221" s="72">
        <v>40560.567453703705</v>
      </c>
    </row>
    <row r="222" spans="1:40" x14ac:dyDescent="0.25">
      <c r="A222" s="15" t="s">
        <v>336</v>
      </c>
      <c r="B222" s="52"/>
      <c r="C222" s="52"/>
      <c r="D222" s="52"/>
      <c r="E222" s="52"/>
      <c r="F222" s="53"/>
      <c r="G222" s="53"/>
      <c r="H222" s="54"/>
      <c r="I222" s="53"/>
      <c r="J222" s="16"/>
      <c r="K222" s="16"/>
      <c r="L222" s="74"/>
      <c r="M222" s="69"/>
      <c r="N222" s="97" t="s">
        <v>1291</v>
      </c>
      <c r="O222" s="16"/>
      <c r="P222" s="17"/>
      <c r="Q222" s="75"/>
      <c r="R222" s="75"/>
      <c r="S222" s="17"/>
      <c r="T222" s="77"/>
      <c r="U222" s="78"/>
      <c r="V222" s="78"/>
      <c r="W222" s="76"/>
      <c r="X222" s="79"/>
      <c r="Y222" s="79"/>
      <c r="Z222" s="70"/>
      <c r="AA222" s="70"/>
      <c r="AB222" s="80"/>
      <c r="AC222" s="72">
        <v>388</v>
      </c>
      <c r="AD222" s="72">
        <v>341</v>
      </c>
      <c r="AE222" s="72">
        <v>19405</v>
      </c>
      <c r="AF222" s="72">
        <v>84</v>
      </c>
      <c r="AG222" s="72" t="s">
        <v>836</v>
      </c>
      <c r="AH222" s="72" t="s">
        <v>1035</v>
      </c>
      <c r="AI222" s="72">
        <v>-21600</v>
      </c>
      <c r="AJ222" s="72">
        <v>39957.292696759258</v>
      </c>
      <c r="AK222" s="72" t="s">
        <v>1506</v>
      </c>
      <c r="AL222" s="72" t="s">
        <v>1726</v>
      </c>
      <c r="AM222" s="72" t="s">
        <v>2130</v>
      </c>
      <c r="AN222" s="72">
        <v>40560.568888888891</v>
      </c>
    </row>
    <row r="223" spans="1:40" x14ac:dyDescent="0.25">
      <c r="A223" s="15" t="s">
        <v>369</v>
      </c>
      <c r="B223" s="52"/>
      <c r="C223" s="52"/>
      <c r="D223" s="52"/>
      <c r="E223" s="52"/>
      <c r="F223" s="53"/>
      <c r="G223" s="53"/>
      <c r="H223" s="54"/>
      <c r="I223" s="53"/>
      <c r="J223" s="16"/>
      <c r="K223" s="16"/>
      <c r="L223" s="74"/>
      <c r="M223" s="69"/>
      <c r="N223" s="97" t="s">
        <v>1292</v>
      </c>
      <c r="O223" s="16"/>
      <c r="P223" s="17"/>
      <c r="Q223" s="75"/>
      <c r="R223" s="75"/>
      <c r="S223" s="17"/>
      <c r="T223" s="77"/>
      <c r="U223" s="78"/>
      <c r="V223" s="78"/>
      <c r="W223" s="76"/>
      <c r="X223" s="79"/>
      <c r="Y223" s="79"/>
      <c r="Z223" s="70"/>
      <c r="AA223" s="70"/>
      <c r="AB223" s="80"/>
      <c r="AC223" s="72">
        <v>1602</v>
      </c>
      <c r="AD223" s="72">
        <v>2662</v>
      </c>
      <c r="AE223" s="72">
        <v>4881</v>
      </c>
      <c r="AF223" s="72">
        <v>19</v>
      </c>
      <c r="AG223" s="72" t="s">
        <v>837</v>
      </c>
      <c r="AH223" s="72" t="s">
        <v>1035</v>
      </c>
      <c r="AI223" s="72">
        <v>-21600</v>
      </c>
      <c r="AJ223" s="72">
        <v>39661.123599537037</v>
      </c>
      <c r="AK223" s="72" t="s">
        <v>1506</v>
      </c>
      <c r="AL223" s="72" t="s">
        <v>1727</v>
      </c>
      <c r="AM223" s="72" t="s">
        <v>2131</v>
      </c>
      <c r="AN223" s="72">
        <v>40560.667199074072</v>
      </c>
    </row>
    <row r="224" spans="1:40" x14ac:dyDescent="0.25">
      <c r="A224" s="15" t="s">
        <v>339</v>
      </c>
      <c r="B224" s="52"/>
      <c r="C224" s="52"/>
      <c r="D224" s="52"/>
      <c r="E224" s="52"/>
      <c r="F224" s="53"/>
      <c r="G224" s="53"/>
      <c r="H224" s="54"/>
      <c r="I224" s="53"/>
      <c r="J224" s="16"/>
      <c r="K224" s="16"/>
      <c r="L224" s="74"/>
      <c r="M224" s="69"/>
      <c r="N224" s="97" t="s">
        <v>1293</v>
      </c>
      <c r="O224" s="16"/>
      <c r="P224" s="17"/>
      <c r="Q224" s="75"/>
      <c r="R224" s="75"/>
      <c r="S224" s="17"/>
      <c r="T224" s="77"/>
      <c r="U224" s="78"/>
      <c r="V224" s="78"/>
      <c r="W224" s="76"/>
      <c r="X224" s="79"/>
      <c r="Y224" s="79"/>
      <c r="Z224" s="70"/>
      <c r="AA224" s="70"/>
      <c r="AB224" s="80"/>
      <c r="AC224" s="72">
        <v>1136</v>
      </c>
      <c r="AD224" s="72">
        <v>1194</v>
      </c>
      <c r="AE224" s="72">
        <v>4242</v>
      </c>
      <c r="AF224" s="72">
        <v>0</v>
      </c>
      <c r="AG224" s="72" t="s">
        <v>838</v>
      </c>
      <c r="AH224" s="72" t="s">
        <v>1033</v>
      </c>
      <c r="AI224" s="72">
        <v>-18000</v>
      </c>
      <c r="AJ224" s="72">
        <v>39972.284907407404</v>
      </c>
      <c r="AK224" s="72" t="s">
        <v>1506</v>
      </c>
      <c r="AL224" s="72" t="s">
        <v>1728</v>
      </c>
      <c r="AM224" s="72" t="s">
        <v>2132</v>
      </c>
      <c r="AN224" s="72">
        <v>40560.591122685182</v>
      </c>
    </row>
    <row r="225" spans="1:40" x14ac:dyDescent="0.25">
      <c r="A225" s="15" t="s">
        <v>340</v>
      </c>
      <c r="B225" s="52"/>
      <c r="C225" s="52"/>
      <c r="D225" s="52"/>
      <c r="E225" s="52"/>
      <c r="F225" s="53"/>
      <c r="G225" s="53"/>
      <c r="H225" s="54"/>
      <c r="I225" s="53"/>
      <c r="J225" s="16"/>
      <c r="K225" s="16"/>
      <c r="L225" s="74"/>
      <c r="M225" s="69"/>
      <c r="N225" s="97" t="s">
        <v>1294</v>
      </c>
      <c r="O225" s="16"/>
      <c r="P225" s="17"/>
      <c r="Q225" s="75"/>
      <c r="R225" s="75"/>
      <c r="S225" s="17"/>
      <c r="T225" s="77"/>
      <c r="U225" s="78"/>
      <c r="V225" s="78"/>
      <c r="W225" s="76"/>
      <c r="X225" s="79"/>
      <c r="Y225" s="79"/>
      <c r="Z225" s="70"/>
      <c r="AA225" s="70"/>
      <c r="AB225" s="80"/>
      <c r="AC225" s="72">
        <v>71</v>
      </c>
      <c r="AD225" s="72">
        <v>68</v>
      </c>
      <c r="AE225" s="72">
        <v>332</v>
      </c>
      <c r="AF225" s="72">
        <v>42</v>
      </c>
      <c r="AG225" s="72"/>
      <c r="AH225" s="72" t="s">
        <v>1033</v>
      </c>
      <c r="AI225" s="72">
        <v>-18000</v>
      </c>
      <c r="AJ225" s="72">
        <v>39206.437789351854</v>
      </c>
      <c r="AK225" s="72" t="s">
        <v>1506</v>
      </c>
      <c r="AL225" s="72" t="s">
        <v>1729</v>
      </c>
      <c r="AM225" s="72" t="s">
        <v>2133</v>
      </c>
      <c r="AN225" s="72">
        <v>40560.591284722221</v>
      </c>
    </row>
    <row r="226" spans="1:40" x14ac:dyDescent="0.25">
      <c r="A226" s="15" t="s">
        <v>341</v>
      </c>
      <c r="B226" s="52"/>
      <c r="C226" s="52"/>
      <c r="D226" s="52"/>
      <c r="E226" s="52"/>
      <c r="F226" s="53"/>
      <c r="G226" s="53"/>
      <c r="H226" s="54"/>
      <c r="I226" s="53"/>
      <c r="J226" s="16"/>
      <c r="K226" s="16"/>
      <c r="L226" s="74"/>
      <c r="M226" s="69"/>
      <c r="N226" s="97" t="s">
        <v>1295</v>
      </c>
      <c r="O226" s="16"/>
      <c r="P226" s="17"/>
      <c r="Q226" s="75"/>
      <c r="R226" s="75"/>
      <c r="S226" s="17"/>
      <c r="T226" s="77"/>
      <c r="U226" s="78"/>
      <c r="V226" s="78"/>
      <c r="W226" s="76"/>
      <c r="X226" s="79"/>
      <c r="Y226" s="79"/>
      <c r="Z226" s="70"/>
      <c r="AA226" s="70"/>
      <c r="AB226" s="80"/>
      <c r="AC226" s="72">
        <v>7</v>
      </c>
      <c r="AD226" s="72">
        <v>382</v>
      </c>
      <c r="AE226" s="72">
        <v>42713</v>
      </c>
      <c r="AF226" s="72">
        <v>0</v>
      </c>
      <c r="AG226" s="72"/>
      <c r="AH226" s="72"/>
      <c r="AI226" s="72"/>
      <c r="AJ226" s="72">
        <v>40254.917210648149</v>
      </c>
      <c r="AK226" s="72" t="s">
        <v>1506</v>
      </c>
      <c r="AL226" s="72" t="s">
        <v>1730</v>
      </c>
      <c r="AM226" s="72" t="s">
        <v>2134</v>
      </c>
      <c r="AN226" s="72">
        <v>40560.595914351848</v>
      </c>
    </row>
    <row r="227" spans="1:40" x14ac:dyDescent="0.25">
      <c r="A227" s="15" t="s">
        <v>524</v>
      </c>
      <c r="B227" s="52"/>
      <c r="C227" s="52"/>
      <c r="D227" s="52"/>
      <c r="E227" s="52"/>
      <c r="F227" s="53"/>
      <c r="G227" s="53"/>
      <c r="H227" s="54"/>
      <c r="I227" s="53"/>
      <c r="J227" s="16"/>
      <c r="K227" s="16"/>
      <c r="L227" s="74"/>
      <c r="M227" s="69"/>
      <c r="N227" s="97" t="s">
        <v>1296</v>
      </c>
      <c r="O227" s="16"/>
      <c r="P227" s="17"/>
      <c r="Q227" s="75"/>
      <c r="R227" s="75"/>
      <c r="S227" s="17"/>
      <c r="T227" s="77"/>
      <c r="U227" s="78"/>
      <c r="V227" s="78"/>
      <c r="W227" s="76"/>
      <c r="X227" s="79"/>
      <c r="Y227" s="79"/>
      <c r="Z227" s="70"/>
      <c r="AA227" s="70"/>
      <c r="AB227" s="80"/>
      <c r="AC227" s="72">
        <v>181</v>
      </c>
      <c r="AD227" s="72">
        <v>254</v>
      </c>
      <c r="AE227" s="72">
        <v>6514</v>
      </c>
      <c r="AF227" s="72">
        <v>0</v>
      </c>
      <c r="AG227" s="72" t="s">
        <v>839</v>
      </c>
      <c r="AH227" s="72" t="s">
        <v>1033</v>
      </c>
      <c r="AI227" s="72">
        <v>-18000</v>
      </c>
      <c r="AJ227" s="72">
        <v>39594.049270833333</v>
      </c>
      <c r="AK227" s="72" t="s">
        <v>1506</v>
      </c>
      <c r="AL227" s="72" t="s">
        <v>1731</v>
      </c>
      <c r="AM227" s="72" t="s">
        <v>2135</v>
      </c>
      <c r="AN227" s="72">
        <v>40560.730127314811</v>
      </c>
    </row>
    <row r="228" spans="1:40" x14ac:dyDescent="0.25">
      <c r="A228" s="15" t="s">
        <v>342</v>
      </c>
      <c r="B228" s="52"/>
      <c r="C228" s="52"/>
      <c r="D228" s="52"/>
      <c r="E228" s="52"/>
      <c r="F228" s="53"/>
      <c r="G228" s="53"/>
      <c r="H228" s="54"/>
      <c r="I228" s="53"/>
      <c r="J228" s="16"/>
      <c r="K228" s="16"/>
      <c r="L228" s="74"/>
      <c r="M228" s="69"/>
      <c r="N228" s="97" t="s">
        <v>1297</v>
      </c>
      <c r="O228" s="16"/>
      <c r="P228" s="17"/>
      <c r="Q228" s="75"/>
      <c r="R228" s="75"/>
      <c r="S228" s="17"/>
      <c r="T228" s="77"/>
      <c r="U228" s="78"/>
      <c r="V228" s="78"/>
      <c r="W228" s="76"/>
      <c r="X228" s="79"/>
      <c r="Y228" s="79"/>
      <c r="Z228" s="70"/>
      <c r="AA228" s="70"/>
      <c r="AB228" s="80"/>
      <c r="AC228" s="72">
        <v>339</v>
      </c>
      <c r="AD228" s="72">
        <v>470</v>
      </c>
      <c r="AE228" s="72">
        <v>1568</v>
      </c>
      <c r="AF228" s="72">
        <v>4</v>
      </c>
      <c r="AG228" s="72" t="s">
        <v>840</v>
      </c>
      <c r="AH228" s="72" t="s">
        <v>1036</v>
      </c>
      <c r="AI228" s="72">
        <v>-18000</v>
      </c>
      <c r="AJ228" s="72">
        <v>39756.772141203706</v>
      </c>
      <c r="AK228" s="72" t="s">
        <v>1506</v>
      </c>
      <c r="AL228" s="72" t="s">
        <v>1732</v>
      </c>
      <c r="AM228" s="72" t="s">
        <v>2136</v>
      </c>
      <c r="AN228" s="72">
        <v>40560.60465277778</v>
      </c>
    </row>
    <row r="229" spans="1:40" x14ac:dyDescent="0.25">
      <c r="A229" s="15" t="s">
        <v>343</v>
      </c>
      <c r="B229" s="52"/>
      <c r="C229" s="52"/>
      <c r="D229" s="52"/>
      <c r="E229" s="52"/>
      <c r="F229" s="53"/>
      <c r="G229" s="53"/>
      <c r="H229" s="54"/>
      <c r="I229" s="53"/>
      <c r="J229" s="16"/>
      <c r="K229" s="16"/>
      <c r="L229" s="74"/>
      <c r="M229" s="69"/>
      <c r="N229" s="97" t="s">
        <v>1298</v>
      </c>
      <c r="O229" s="16"/>
      <c r="P229" s="17"/>
      <c r="Q229" s="75"/>
      <c r="R229" s="75"/>
      <c r="S229" s="17"/>
      <c r="T229" s="77"/>
      <c r="U229" s="78"/>
      <c r="V229" s="78"/>
      <c r="W229" s="76"/>
      <c r="X229" s="79"/>
      <c r="Y229" s="79"/>
      <c r="Z229" s="70"/>
      <c r="AA229" s="70"/>
      <c r="AB229" s="80"/>
      <c r="AC229" s="72">
        <v>71</v>
      </c>
      <c r="AD229" s="72">
        <v>222</v>
      </c>
      <c r="AE229" s="72">
        <v>37</v>
      </c>
      <c r="AF229" s="72">
        <v>0</v>
      </c>
      <c r="AG229" s="72" t="s">
        <v>841</v>
      </c>
      <c r="AH229" s="72" t="s">
        <v>1032</v>
      </c>
      <c r="AI229" s="72">
        <v>0</v>
      </c>
      <c r="AJ229" s="72">
        <v>40315.842280092591</v>
      </c>
      <c r="AK229" s="72" t="s">
        <v>1506</v>
      </c>
      <c r="AL229" s="72" t="s">
        <v>1733</v>
      </c>
      <c r="AM229" s="72" t="s">
        <v>2137</v>
      </c>
      <c r="AN229" s="72">
        <v>40560.609502314815</v>
      </c>
    </row>
    <row r="230" spans="1:40" x14ac:dyDescent="0.25">
      <c r="A230" s="15" t="s">
        <v>344</v>
      </c>
      <c r="B230" s="52"/>
      <c r="C230" s="52"/>
      <c r="D230" s="52"/>
      <c r="E230" s="52"/>
      <c r="F230" s="53"/>
      <c r="G230" s="53"/>
      <c r="H230" s="54"/>
      <c r="I230" s="53"/>
      <c r="J230" s="16"/>
      <c r="K230" s="16"/>
      <c r="L230" s="74"/>
      <c r="M230" s="69"/>
      <c r="N230" s="97" t="s">
        <v>1299</v>
      </c>
      <c r="O230" s="16"/>
      <c r="P230" s="17"/>
      <c r="Q230" s="75"/>
      <c r="R230" s="75"/>
      <c r="S230" s="17"/>
      <c r="T230" s="77"/>
      <c r="U230" s="78"/>
      <c r="V230" s="78"/>
      <c r="W230" s="76"/>
      <c r="X230" s="79"/>
      <c r="Y230" s="79"/>
      <c r="Z230" s="70"/>
      <c r="AA230" s="70"/>
      <c r="AB230" s="80"/>
      <c r="AC230" s="72">
        <v>0</v>
      </c>
      <c r="AD230" s="72">
        <v>47</v>
      </c>
      <c r="AE230" s="72">
        <v>589</v>
      </c>
      <c r="AF230" s="72">
        <v>727</v>
      </c>
      <c r="AG230" s="72"/>
      <c r="AH230" s="72" t="s">
        <v>1034</v>
      </c>
      <c r="AI230" s="72">
        <v>-28800</v>
      </c>
      <c r="AJ230" s="72">
        <v>40438.271215277775</v>
      </c>
      <c r="AK230" s="72" t="s">
        <v>1506</v>
      </c>
      <c r="AL230" s="72" t="s">
        <v>1734</v>
      </c>
      <c r="AM230" s="72" t="s">
        <v>1990</v>
      </c>
      <c r="AN230" s="72">
        <v>40560.61681712963</v>
      </c>
    </row>
    <row r="231" spans="1:40" x14ac:dyDescent="0.25">
      <c r="A231" s="15" t="s">
        <v>345</v>
      </c>
      <c r="B231" s="52"/>
      <c r="C231" s="52"/>
      <c r="D231" s="52"/>
      <c r="E231" s="52"/>
      <c r="F231" s="53"/>
      <c r="G231" s="53"/>
      <c r="H231" s="54"/>
      <c r="I231" s="53"/>
      <c r="J231" s="16"/>
      <c r="K231" s="16"/>
      <c r="L231" s="74"/>
      <c r="M231" s="69"/>
      <c r="N231" s="97" t="s">
        <v>1300</v>
      </c>
      <c r="O231" s="16"/>
      <c r="P231" s="17"/>
      <c r="Q231" s="75"/>
      <c r="R231" s="75"/>
      <c r="S231" s="17"/>
      <c r="T231" s="77"/>
      <c r="U231" s="78"/>
      <c r="V231" s="78"/>
      <c r="W231" s="76"/>
      <c r="X231" s="79"/>
      <c r="Y231" s="79"/>
      <c r="Z231" s="70"/>
      <c r="AA231" s="70"/>
      <c r="AB231" s="80"/>
      <c r="AC231" s="72">
        <v>2239</v>
      </c>
      <c r="AD231" s="72">
        <v>2050</v>
      </c>
      <c r="AE231" s="72">
        <v>2030</v>
      </c>
      <c r="AF231" s="72">
        <v>6</v>
      </c>
      <c r="AG231" s="72" t="s">
        <v>842</v>
      </c>
      <c r="AH231" s="72" t="s">
        <v>1033</v>
      </c>
      <c r="AI231" s="72">
        <v>-18000</v>
      </c>
      <c r="AJ231" s="72">
        <v>39568.122071759259</v>
      </c>
      <c r="AK231" s="72" t="s">
        <v>1506</v>
      </c>
      <c r="AL231" s="72" t="s">
        <v>1735</v>
      </c>
      <c r="AM231" s="72" t="s">
        <v>2138</v>
      </c>
      <c r="AN231" s="72">
        <v>40560.621608796297</v>
      </c>
    </row>
    <row r="232" spans="1:40" x14ac:dyDescent="0.25">
      <c r="A232" s="15" t="s">
        <v>491</v>
      </c>
      <c r="B232" s="52"/>
      <c r="C232" s="52"/>
      <c r="D232" s="52"/>
      <c r="E232" s="52"/>
      <c r="F232" s="53"/>
      <c r="G232" s="53"/>
      <c r="H232" s="54"/>
      <c r="I232" s="53"/>
      <c r="J232" s="16"/>
      <c r="K232" s="16"/>
      <c r="L232" s="74"/>
      <c r="M232" s="69"/>
      <c r="N232" s="97" t="s">
        <v>1301</v>
      </c>
      <c r="O232" s="16"/>
      <c r="P232" s="17"/>
      <c r="Q232" s="75"/>
      <c r="R232" s="75"/>
      <c r="S232" s="17"/>
      <c r="T232" s="77"/>
      <c r="U232" s="78"/>
      <c r="V232" s="78"/>
      <c r="W232" s="76"/>
      <c r="X232" s="79"/>
      <c r="Y232" s="79"/>
      <c r="Z232" s="70"/>
      <c r="AA232" s="70"/>
      <c r="AB232" s="80"/>
      <c r="AC232" s="72">
        <v>651</v>
      </c>
      <c r="AD232" s="72">
        <v>1223</v>
      </c>
      <c r="AE232" s="72">
        <v>2276</v>
      </c>
      <c r="AF232" s="72">
        <v>2</v>
      </c>
      <c r="AG232" s="72" t="s">
        <v>843</v>
      </c>
      <c r="AH232" s="72" t="s">
        <v>1033</v>
      </c>
      <c r="AI232" s="72">
        <v>-18000</v>
      </c>
      <c r="AJ232" s="72">
        <v>39498.995532407411</v>
      </c>
      <c r="AK232" s="72" t="s">
        <v>1506</v>
      </c>
      <c r="AL232" s="72" t="s">
        <v>1736</v>
      </c>
      <c r="AM232" s="72" t="s">
        <v>2139</v>
      </c>
      <c r="AN232" s="72">
        <v>40560.657824074071</v>
      </c>
    </row>
    <row r="233" spans="1:40" x14ac:dyDescent="0.25">
      <c r="A233" s="15" t="s">
        <v>346</v>
      </c>
      <c r="B233" s="52"/>
      <c r="C233" s="52"/>
      <c r="D233" s="52"/>
      <c r="E233" s="52"/>
      <c r="F233" s="53"/>
      <c r="G233" s="53"/>
      <c r="H233" s="54"/>
      <c r="I233" s="53"/>
      <c r="J233" s="16"/>
      <c r="K233" s="16"/>
      <c r="L233" s="74"/>
      <c r="M233" s="69"/>
      <c r="N233" s="97" t="s">
        <v>1302</v>
      </c>
      <c r="O233" s="16"/>
      <c r="P233" s="17"/>
      <c r="Q233" s="75"/>
      <c r="R233" s="75"/>
      <c r="S233" s="17"/>
      <c r="T233" s="77"/>
      <c r="U233" s="78"/>
      <c r="V233" s="78"/>
      <c r="W233" s="76"/>
      <c r="X233" s="79"/>
      <c r="Y233" s="79"/>
      <c r="Z233" s="70"/>
      <c r="AA233" s="70"/>
      <c r="AB233" s="80"/>
      <c r="AC233" s="72">
        <v>570</v>
      </c>
      <c r="AD233" s="72">
        <v>319</v>
      </c>
      <c r="AE233" s="72">
        <v>1576</v>
      </c>
      <c r="AF233" s="72">
        <v>85</v>
      </c>
      <c r="AG233" s="72" t="s">
        <v>844</v>
      </c>
      <c r="AH233" s="72" t="s">
        <v>1061</v>
      </c>
      <c r="AI233" s="72">
        <v>0</v>
      </c>
      <c r="AJ233" s="72">
        <v>39868.573020833333</v>
      </c>
      <c r="AK233" s="72" t="s">
        <v>1506</v>
      </c>
      <c r="AL233" s="72" t="s">
        <v>1737</v>
      </c>
      <c r="AM233" s="72" t="s">
        <v>2140</v>
      </c>
      <c r="AN233" s="72">
        <v>40560.622696759259</v>
      </c>
    </row>
    <row r="234" spans="1:40" x14ac:dyDescent="0.25">
      <c r="A234" s="15" t="s">
        <v>348</v>
      </c>
      <c r="B234" s="52"/>
      <c r="C234" s="52"/>
      <c r="D234" s="52"/>
      <c r="E234" s="52"/>
      <c r="F234" s="53"/>
      <c r="G234" s="53"/>
      <c r="H234" s="54"/>
      <c r="I234" s="53"/>
      <c r="J234" s="16"/>
      <c r="K234" s="16"/>
      <c r="L234" s="74"/>
      <c r="M234" s="69"/>
      <c r="N234" s="97" t="s">
        <v>1303</v>
      </c>
      <c r="O234" s="16"/>
      <c r="P234" s="17"/>
      <c r="Q234" s="75"/>
      <c r="R234" s="75"/>
      <c r="S234" s="17"/>
      <c r="T234" s="77"/>
      <c r="U234" s="78"/>
      <c r="V234" s="78"/>
      <c r="W234" s="76"/>
      <c r="X234" s="79"/>
      <c r="Y234" s="79"/>
      <c r="Z234" s="70"/>
      <c r="AA234" s="70"/>
      <c r="AB234" s="80"/>
      <c r="AC234" s="72">
        <v>386</v>
      </c>
      <c r="AD234" s="72">
        <v>405</v>
      </c>
      <c r="AE234" s="72">
        <v>1013</v>
      </c>
      <c r="AF234" s="72">
        <v>2</v>
      </c>
      <c r="AG234" s="72" t="s">
        <v>845</v>
      </c>
      <c r="AH234" s="72" t="s">
        <v>1062</v>
      </c>
      <c r="AI234" s="72">
        <v>-14400</v>
      </c>
      <c r="AJ234" s="72">
        <v>39983.80972222222</v>
      </c>
      <c r="AK234" s="72" t="s">
        <v>1506</v>
      </c>
      <c r="AL234" s="72" t="s">
        <v>1738</v>
      </c>
      <c r="AM234" s="72" t="s">
        <v>2129</v>
      </c>
      <c r="AN234" s="72">
        <v>40560.625231481485</v>
      </c>
    </row>
    <row r="235" spans="1:40" x14ac:dyDescent="0.25">
      <c r="A235" s="15" t="s">
        <v>349</v>
      </c>
      <c r="B235" s="52"/>
      <c r="C235" s="52"/>
      <c r="D235" s="52"/>
      <c r="E235" s="52"/>
      <c r="F235" s="53"/>
      <c r="G235" s="53"/>
      <c r="H235" s="54"/>
      <c r="I235" s="53"/>
      <c r="J235" s="16"/>
      <c r="K235" s="16"/>
      <c r="L235" s="74"/>
      <c r="M235" s="69"/>
      <c r="N235" s="97" t="s">
        <v>1304</v>
      </c>
      <c r="O235" s="16"/>
      <c r="P235" s="17"/>
      <c r="Q235" s="75"/>
      <c r="R235" s="75"/>
      <c r="S235" s="17"/>
      <c r="T235" s="77"/>
      <c r="U235" s="78"/>
      <c r="V235" s="78"/>
      <c r="W235" s="76"/>
      <c r="X235" s="79"/>
      <c r="Y235" s="79"/>
      <c r="Z235" s="70"/>
      <c r="AA235" s="70"/>
      <c r="AB235" s="80"/>
      <c r="AC235" s="72">
        <v>283</v>
      </c>
      <c r="AD235" s="72">
        <v>206</v>
      </c>
      <c r="AE235" s="72">
        <v>855</v>
      </c>
      <c r="AF235" s="72">
        <v>1</v>
      </c>
      <c r="AG235" s="72" t="s">
        <v>846</v>
      </c>
      <c r="AH235" s="72" t="s">
        <v>1036</v>
      </c>
      <c r="AI235" s="72">
        <v>-18000</v>
      </c>
      <c r="AJ235" s="72">
        <v>39628.661099537036</v>
      </c>
      <c r="AK235" s="72" t="s">
        <v>1506</v>
      </c>
      <c r="AL235" s="72" t="s">
        <v>1739</v>
      </c>
      <c r="AM235" s="72" t="s">
        <v>2129</v>
      </c>
      <c r="AN235" s="72">
        <v>40560.625347222223</v>
      </c>
    </row>
    <row r="236" spans="1:40" x14ac:dyDescent="0.25">
      <c r="A236" s="15" t="s">
        <v>350</v>
      </c>
      <c r="B236" s="52"/>
      <c r="C236" s="52"/>
      <c r="D236" s="52"/>
      <c r="E236" s="52"/>
      <c r="F236" s="53"/>
      <c r="G236" s="53"/>
      <c r="H236" s="54"/>
      <c r="I236" s="53"/>
      <c r="J236" s="16"/>
      <c r="K236" s="16"/>
      <c r="L236" s="74"/>
      <c r="M236" s="69"/>
      <c r="N236" s="97" t="s">
        <v>1305</v>
      </c>
      <c r="O236" s="16"/>
      <c r="P236" s="17"/>
      <c r="Q236" s="75"/>
      <c r="R236" s="75"/>
      <c r="S236" s="17"/>
      <c r="T236" s="77"/>
      <c r="U236" s="78"/>
      <c r="V236" s="78"/>
      <c r="W236" s="76"/>
      <c r="X236" s="79"/>
      <c r="Y236" s="79"/>
      <c r="Z236" s="70"/>
      <c r="AA236" s="70"/>
      <c r="AB236" s="80"/>
      <c r="AC236" s="72">
        <v>79</v>
      </c>
      <c r="AD236" s="72">
        <v>48</v>
      </c>
      <c r="AE236" s="72">
        <v>195</v>
      </c>
      <c r="AF236" s="72">
        <v>0</v>
      </c>
      <c r="AG236" s="72" t="s">
        <v>847</v>
      </c>
      <c r="AH236" s="72" t="s">
        <v>1034</v>
      </c>
      <c r="AI236" s="72">
        <v>-28800</v>
      </c>
      <c r="AJ236" s="72">
        <v>40103.793807870374</v>
      </c>
      <c r="AK236" s="72" t="s">
        <v>1506</v>
      </c>
      <c r="AL236" s="72" t="s">
        <v>1740</v>
      </c>
      <c r="AM236" s="72" t="s">
        <v>2140</v>
      </c>
      <c r="AN236" s="72">
        <v>40560.62636574074</v>
      </c>
    </row>
    <row r="237" spans="1:40" x14ac:dyDescent="0.25">
      <c r="A237" s="15" t="s">
        <v>351</v>
      </c>
      <c r="B237" s="52"/>
      <c r="C237" s="52"/>
      <c r="D237" s="52"/>
      <c r="E237" s="52"/>
      <c r="F237" s="53"/>
      <c r="G237" s="53"/>
      <c r="H237" s="54"/>
      <c r="I237" s="53"/>
      <c r="J237" s="16"/>
      <c r="K237" s="16"/>
      <c r="L237" s="74"/>
      <c r="M237" s="69"/>
      <c r="N237" s="97" t="s">
        <v>1306</v>
      </c>
      <c r="O237" s="16"/>
      <c r="P237" s="17"/>
      <c r="Q237" s="75"/>
      <c r="R237" s="75"/>
      <c r="S237" s="17"/>
      <c r="T237" s="77"/>
      <c r="U237" s="78"/>
      <c r="V237" s="78"/>
      <c r="W237" s="76"/>
      <c r="X237" s="79"/>
      <c r="Y237" s="79"/>
      <c r="Z237" s="70"/>
      <c r="AA237" s="70"/>
      <c r="AB237" s="80"/>
      <c r="AC237" s="72">
        <v>1638</v>
      </c>
      <c r="AD237" s="72">
        <v>1142</v>
      </c>
      <c r="AE237" s="72">
        <v>958</v>
      </c>
      <c r="AF237" s="72">
        <v>4</v>
      </c>
      <c r="AG237" s="72" t="s">
        <v>848</v>
      </c>
      <c r="AH237" s="72" t="s">
        <v>1058</v>
      </c>
      <c r="AI237" s="72">
        <v>3600</v>
      </c>
      <c r="AJ237" s="72">
        <v>39960.719259259262</v>
      </c>
      <c r="AK237" s="72" t="s">
        <v>1506</v>
      </c>
      <c r="AL237" s="72" t="s">
        <v>1741</v>
      </c>
      <c r="AM237" s="72" t="s">
        <v>2141</v>
      </c>
      <c r="AN237" s="72">
        <v>40560.630497685182</v>
      </c>
    </row>
    <row r="238" spans="1:40" x14ac:dyDescent="0.25">
      <c r="A238" s="15" t="s">
        <v>352</v>
      </c>
      <c r="B238" s="52"/>
      <c r="C238" s="52"/>
      <c r="D238" s="52"/>
      <c r="E238" s="52"/>
      <c r="F238" s="53"/>
      <c r="G238" s="53"/>
      <c r="H238" s="54"/>
      <c r="I238" s="53"/>
      <c r="J238" s="16"/>
      <c r="K238" s="16"/>
      <c r="L238" s="74"/>
      <c r="M238" s="69"/>
      <c r="N238" s="97" t="s">
        <v>1307</v>
      </c>
      <c r="O238" s="16"/>
      <c r="P238" s="17"/>
      <c r="Q238" s="75"/>
      <c r="R238" s="75"/>
      <c r="S238" s="17"/>
      <c r="T238" s="77"/>
      <c r="U238" s="78"/>
      <c r="V238" s="78"/>
      <c r="W238" s="76"/>
      <c r="X238" s="79"/>
      <c r="Y238" s="79"/>
      <c r="Z238" s="70"/>
      <c r="AA238" s="70"/>
      <c r="AB238" s="80"/>
      <c r="AC238" s="72">
        <v>154</v>
      </c>
      <c r="AD238" s="72">
        <v>136</v>
      </c>
      <c r="AE238" s="72">
        <v>192</v>
      </c>
      <c r="AF238" s="72">
        <v>0</v>
      </c>
      <c r="AG238" s="72" t="s">
        <v>849</v>
      </c>
      <c r="AH238" s="72" t="s">
        <v>1032</v>
      </c>
      <c r="AI238" s="72">
        <v>0</v>
      </c>
      <c r="AJ238" s="72">
        <v>40413.44390046296</v>
      </c>
      <c r="AK238" s="72" t="s">
        <v>1506</v>
      </c>
      <c r="AL238" s="72" t="s">
        <v>1742</v>
      </c>
      <c r="AM238" s="72" t="s">
        <v>2142</v>
      </c>
      <c r="AN238" s="72">
        <v>40560.630509259259</v>
      </c>
    </row>
    <row r="239" spans="1:40" x14ac:dyDescent="0.25">
      <c r="A239" s="15" t="s">
        <v>353</v>
      </c>
      <c r="B239" s="52"/>
      <c r="C239" s="52"/>
      <c r="D239" s="52"/>
      <c r="E239" s="52"/>
      <c r="F239" s="53"/>
      <c r="G239" s="53"/>
      <c r="H239" s="54"/>
      <c r="I239" s="53"/>
      <c r="J239" s="16"/>
      <c r="K239" s="16"/>
      <c r="L239" s="74"/>
      <c r="M239" s="69"/>
      <c r="N239" s="97" t="s">
        <v>1308</v>
      </c>
      <c r="O239" s="16"/>
      <c r="P239" s="17"/>
      <c r="Q239" s="75"/>
      <c r="R239" s="75"/>
      <c r="S239" s="17"/>
      <c r="T239" s="77"/>
      <c r="U239" s="78"/>
      <c r="V239" s="78"/>
      <c r="W239" s="76"/>
      <c r="X239" s="79"/>
      <c r="Y239" s="79"/>
      <c r="Z239" s="70"/>
      <c r="AA239" s="70"/>
      <c r="AB239" s="80"/>
      <c r="AC239" s="72">
        <v>230</v>
      </c>
      <c r="AD239" s="72">
        <v>46</v>
      </c>
      <c r="AE239" s="72">
        <v>267</v>
      </c>
      <c r="AF239" s="72">
        <v>44</v>
      </c>
      <c r="AG239" s="72" t="s">
        <v>850</v>
      </c>
      <c r="AH239" s="72" t="s">
        <v>1036</v>
      </c>
      <c r="AI239" s="72">
        <v>-18000</v>
      </c>
      <c r="AJ239" s="72">
        <v>39312.711319444446</v>
      </c>
      <c r="AK239" s="72" t="s">
        <v>1506</v>
      </c>
      <c r="AL239" s="72" t="s">
        <v>1743</v>
      </c>
      <c r="AM239" s="72" t="s">
        <v>2140</v>
      </c>
      <c r="AN239" s="72">
        <v>40560.631238425929</v>
      </c>
    </row>
    <row r="240" spans="1:40" x14ac:dyDescent="0.25">
      <c r="A240" s="15" t="s">
        <v>354</v>
      </c>
      <c r="B240" s="52"/>
      <c r="C240" s="52"/>
      <c r="D240" s="52"/>
      <c r="E240" s="52"/>
      <c r="F240" s="53"/>
      <c r="G240" s="53"/>
      <c r="H240" s="54"/>
      <c r="I240" s="53"/>
      <c r="J240" s="16"/>
      <c r="K240" s="16"/>
      <c r="L240" s="74"/>
      <c r="M240" s="69"/>
      <c r="N240" s="97" t="s">
        <v>1309</v>
      </c>
      <c r="O240" s="16"/>
      <c r="P240" s="17"/>
      <c r="Q240" s="75"/>
      <c r="R240" s="75"/>
      <c r="S240" s="17"/>
      <c r="T240" s="77"/>
      <c r="U240" s="78"/>
      <c r="V240" s="78"/>
      <c r="W240" s="76"/>
      <c r="X240" s="79"/>
      <c r="Y240" s="79"/>
      <c r="Z240" s="70"/>
      <c r="AA240" s="70"/>
      <c r="AB240" s="80"/>
      <c r="AC240" s="72">
        <v>16</v>
      </c>
      <c r="AD240" s="72">
        <v>11</v>
      </c>
      <c r="AE240" s="72">
        <v>164</v>
      </c>
      <c r="AF240" s="72">
        <v>3</v>
      </c>
      <c r="AG240" s="72"/>
      <c r="AH240" s="72" t="s">
        <v>1042</v>
      </c>
      <c r="AI240" s="72">
        <v>-10800</v>
      </c>
      <c r="AJ240" s="72">
        <v>40368.804108796299</v>
      </c>
      <c r="AK240" s="72" t="s">
        <v>1506</v>
      </c>
      <c r="AL240" s="72" t="s">
        <v>1744</v>
      </c>
      <c r="AM240" s="72" t="s">
        <v>2140</v>
      </c>
      <c r="AN240" s="72">
        <v>40560.637939814813</v>
      </c>
    </row>
    <row r="241" spans="1:40" x14ac:dyDescent="0.25">
      <c r="A241" s="15" t="s">
        <v>355</v>
      </c>
      <c r="B241" s="52"/>
      <c r="C241" s="52"/>
      <c r="D241" s="52"/>
      <c r="E241" s="52"/>
      <c r="F241" s="53"/>
      <c r="G241" s="53"/>
      <c r="H241" s="54"/>
      <c r="I241" s="53"/>
      <c r="J241" s="16"/>
      <c r="K241" s="16"/>
      <c r="L241" s="74"/>
      <c r="M241" s="69"/>
      <c r="N241" s="97" t="s">
        <v>1310</v>
      </c>
      <c r="O241" s="16"/>
      <c r="P241" s="17"/>
      <c r="Q241" s="75"/>
      <c r="R241" s="75"/>
      <c r="S241" s="17"/>
      <c r="T241" s="77"/>
      <c r="U241" s="78"/>
      <c r="V241" s="78"/>
      <c r="W241" s="76"/>
      <c r="X241" s="79"/>
      <c r="Y241" s="79"/>
      <c r="Z241" s="70"/>
      <c r="AA241" s="70"/>
      <c r="AB241" s="80"/>
      <c r="AC241" s="72">
        <v>230</v>
      </c>
      <c r="AD241" s="72">
        <v>207</v>
      </c>
      <c r="AE241" s="72">
        <v>1411</v>
      </c>
      <c r="AF241" s="72">
        <v>18</v>
      </c>
      <c r="AG241" s="72" t="s">
        <v>851</v>
      </c>
      <c r="AH241" s="72" t="s">
        <v>1034</v>
      </c>
      <c r="AI241" s="72">
        <v>-28800</v>
      </c>
      <c r="AJ241" s="72">
        <v>39898.154664351852</v>
      </c>
      <c r="AK241" s="72" t="s">
        <v>1506</v>
      </c>
      <c r="AL241" s="72" t="s">
        <v>1745</v>
      </c>
      <c r="AM241" s="72" t="s">
        <v>2140</v>
      </c>
      <c r="AN241" s="72">
        <v>40560.643182870372</v>
      </c>
    </row>
    <row r="242" spans="1:40" x14ac:dyDescent="0.25">
      <c r="A242" s="15" t="s">
        <v>356</v>
      </c>
      <c r="B242" s="52"/>
      <c r="C242" s="52"/>
      <c r="D242" s="52"/>
      <c r="E242" s="52"/>
      <c r="F242" s="53"/>
      <c r="G242" s="53"/>
      <c r="H242" s="54"/>
      <c r="I242" s="53"/>
      <c r="J242" s="16"/>
      <c r="K242" s="16"/>
      <c r="L242" s="74"/>
      <c r="M242" s="69"/>
      <c r="N242" s="97" t="s">
        <v>1311</v>
      </c>
      <c r="O242" s="16"/>
      <c r="P242" s="17"/>
      <c r="Q242" s="75"/>
      <c r="R242" s="75"/>
      <c r="S242" s="17"/>
      <c r="T242" s="77"/>
      <c r="U242" s="78"/>
      <c r="V242" s="78"/>
      <c r="W242" s="76"/>
      <c r="X242" s="79"/>
      <c r="Y242" s="79"/>
      <c r="Z242" s="70"/>
      <c r="AA242" s="70"/>
      <c r="AB242" s="80"/>
      <c r="AC242" s="72">
        <v>109</v>
      </c>
      <c r="AD242" s="72">
        <v>21</v>
      </c>
      <c r="AE242" s="72">
        <v>240</v>
      </c>
      <c r="AF242" s="72">
        <v>1</v>
      </c>
      <c r="AG242" s="72"/>
      <c r="AH242" s="72" t="s">
        <v>1056</v>
      </c>
      <c r="AI242" s="72">
        <v>36000</v>
      </c>
      <c r="AJ242" s="72">
        <v>39945.56627314815</v>
      </c>
      <c r="AK242" s="72" t="s">
        <v>1506</v>
      </c>
      <c r="AL242" s="72" t="s">
        <v>1746</v>
      </c>
      <c r="AM242" s="72" t="s">
        <v>2143</v>
      </c>
      <c r="AN242" s="72">
        <v>40560.645046296297</v>
      </c>
    </row>
    <row r="243" spans="1:40" x14ac:dyDescent="0.25">
      <c r="A243" s="15" t="s">
        <v>357</v>
      </c>
      <c r="B243" s="52"/>
      <c r="C243" s="52"/>
      <c r="D243" s="52"/>
      <c r="E243" s="52"/>
      <c r="F243" s="53"/>
      <c r="G243" s="53"/>
      <c r="H243" s="54"/>
      <c r="I243" s="53"/>
      <c r="J243" s="16"/>
      <c r="K243" s="16"/>
      <c r="L243" s="74"/>
      <c r="M243" s="69"/>
      <c r="N243" s="97" t="s">
        <v>1312</v>
      </c>
      <c r="O243" s="16"/>
      <c r="P243" s="17"/>
      <c r="Q243" s="75"/>
      <c r="R243" s="75"/>
      <c r="S243" s="17"/>
      <c r="T243" s="77"/>
      <c r="U243" s="78"/>
      <c r="V243" s="78"/>
      <c r="W243" s="76"/>
      <c r="X243" s="79"/>
      <c r="Y243" s="79"/>
      <c r="Z243" s="70"/>
      <c r="AA243" s="70"/>
      <c r="AB243" s="80"/>
      <c r="AC243" s="72">
        <v>297</v>
      </c>
      <c r="AD243" s="72">
        <v>543</v>
      </c>
      <c r="AE243" s="72">
        <v>869</v>
      </c>
      <c r="AF243" s="72">
        <v>4</v>
      </c>
      <c r="AG243" s="72" t="s">
        <v>852</v>
      </c>
      <c r="AH243" s="72" t="s">
        <v>1036</v>
      </c>
      <c r="AI243" s="72">
        <v>-18000</v>
      </c>
      <c r="AJ243" s="72">
        <v>39545.953993055555</v>
      </c>
      <c r="AK243" s="72" t="s">
        <v>1506</v>
      </c>
      <c r="AL243" s="72" t="s">
        <v>1747</v>
      </c>
      <c r="AM243" s="72" t="s">
        <v>2144</v>
      </c>
      <c r="AN243" s="72">
        <v>40560.645057870373</v>
      </c>
    </row>
    <row r="244" spans="1:40" x14ac:dyDescent="0.25">
      <c r="A244" s="15" t="s">
        <v>358</v>
      </c>
      <c r="B244" s="52"/>
      <c r="C244" s="52"/>
      <c r="D244" s="52"/>
      <c r="E244" s="52"/>
      <c r="F244" s="53"/>
      <c r="G244" s="53"/>
      <c r="H244" s="54"/>
      <c r="I244" s="53"/>
      <c r="J244" s="16"/>
      <c r="K244" s="16"/>
      <c r="L244" s="74"/>
      <c r="M244" s="69"/>
      <c r="N244" s="97" t="s">
        <v>1313</v>
      </c>
      <c r="O244" s="16"/>
      <c r="P244" s="17"/>
      <c r="Q244" s="75"/>
      <c r="R244" s="75"/>
      <c r="S244" s="17"/>
      <c r="T244" s="77"/>
      <c r="U244" s="78"/>
      <c r="V244" s="78"/>
      <c r="W244" s="76"/>
      <c r="X244" s="79"/>
      <c r="Y244" s="79"/>
      <c r="Z244" s="70"/>
      <c r="AA244" s="70"/>
      <c r="AB244" s="80"/>
      <c r="AC244" s="72">
        <v>397</v>
      </c>
      <c r="AD244" s="72">
        <v>364</v>
      </c>
      <c r="AE244" s="72">
        <v>3629</v>
      </c>
      <c r="AF244" s="72">
        <v>77</v>
      </c>
      <c r="AG244" s="72" t="s">
        <v>853</v>
      </c>
      <c r="AH244" s="72" t="s">
        <v>1058</v>
      </c>
      <c r="AI244" s="72">
        <v>3600</v>
      </c>
      <c r="AJ244" s="72">
        <v>40140.848333333335</v>
      </c>
      <c r="AK244" s="72" t="s">
        <v>1506</v>
      </c>
      <c r="AL244" s="72" t="s">
        <v>1748</v>
      </c>
      <c r="AM244" s="72" t="s">
        <v>2145</v>
      </c>
      <c r="AN244" s="72">
        <v>40560.64534722222</v>
      </c>
    </row>
    <row r="245" spans="1:40" x14ac:dyDescent="0.25">
      <c r="A245" s="15" t="s">
        <v>360</v>
      </c>
      <c r="B245" s="52"/>
      <c r="C245" s="52"/>
      <c r="D245" s="52"/>
      <c r="E245" s="52"/>
      <c r="F245" s="53"/>
      <c r="G245" s="53"/>
      <c r="H245" s="54"/>
      <c r="I245" s="53"/>
      <c r="J245" s="16"/>
      <c r="K245" s="16"/>
      <c r="L245" s="74"/>
      <c r="M245" s="69"/>
      <c r="N245" s="97" t="s">
        <v>1314</v>
      </c>
      <c r="O245" s="16"/>
      <c r="P245" s="17"/>
      <c r="Q245" s="75"/>
      <c r="R245" s="75"/>
      <c r="S245" s="17"/>
      <c r="T245" s="77"/>
      <c r="U245" s="78"/>
      <c r="V245" s="78"/>
      <c r="W245" s="76"/>
      <c r="X245" s="79"/>
      <c r="Y245" s="79"/>
      <c r="Z245" s="70"/>
      <c r="AA245" s="70"/>
      <c r="AB245" s="80"/>
      <c r="AC245" s="72">
        <v>238</v>
      </c>
      <c r="AD245" s="72">
        <v>1003</v>
      </c>
      <c r="AE245" s="72">
        <v>987</v>
      </c>
      <c r="AF245" s="72">
        <v>0</v>
      </c>
      <c r="AG245" s="72" t="s">
        <v>854</v>
      </c>
      <c r="AH245" s="72" t="s">
        <v>1033</v>
      </c>
      <c r="AI245" s="72">
        <v>-18000</v>
      </c>
      <c r="AJ245" s="72">
        <v>40394.761099537034</v>
      </c>
      <c r="AK245" s="72" t="s">
        <v>1506</v>
      </c>
      <c r="AL245" s="72" t="s">
        <v>1749</v>
      </c>
      <c r="AM245" s="72" t="s">
        <v>2146</v>
      </c>
      <c r="AN245" s="72">
        <v>40560.652361111112</v>
      </c>
    </row>
    <row r="246" spans="1:40" x14ac:dyDescent="0.25">
      <c r="A246" s="15" t="s">
        <v>362</v>
      </c>
      <c r="B246" s="52"/>
      <c r="C246" s="52"/>
      <c r="D246" s="52"/>
      <c r="E246" s="52"/>
      <c r="F246" s="53"/>
      <c r="G246" s="53"/>
      <c r="H246" s="54"/>
      <c r="I246" s="53"/>
      <c r="J246" s="16"/>
      <c r="K246" s="16"/>
      <c r="L246" s="74"/>
      <c r="M246" s="69"/>
      <c r="N246" s="97" t="s">
        <v>1315</v>
      </c>
      <c r="O246" s="16"/>
      <c r="P246" s="17"/>
      <c r="Q246" s="75"/>
      <c r="R246" s="75"/>
      <c r="S246" s="17"/>
      <c r="T246" s="77"/>
      <c r="U246" s="78"/>
      <c r="V246" s="78"/>
      <c r="W246" s="76"/>
      <c r="X246" s="79"/>
      <c r="Y246" s="79"/>
      <c r="Z246" s="70"/>
      <c r="AA246" s="70"/>
      <c r="AB246" s="80"/>
      <c r="AC246" s="72">
        <v>124</v>
      </c>
      <c r="AD246" s="72">
        <v>208</v>
      </c>
      <c r="AE246" s="72">
        <v>973</v>
      </c>
      <c r="AF246" s="72">
        <v>3</v>
      </c>
      <c r="AG246" s="72" t="s">
        <v>855</v>
      </c>
      <c r="AH246" s="72" t="s">
        <v>1033</v>
      </c>
      <c r="AI246" s="72">
        <v>-18000</v>
      </c>
      <c r="AJ246" s="72">
        <v>39741.68818287037</v>
      </c>
      <c r="AK246" s="72" t="s">
        <v>1506</v>
      </c>
      <c r="AL246" s="72" t="s">
        <v>1750</v>
      </c>
      <c r="AM246" s="72" t="s">
        <v>2147</v>
      </c>
      <c r="AN246" s="72">
        <v>40560.655011574076</v>
      </c>
    </row>
    <row r="247" spans="1:40" x14ac:dyDescent="0.25">
      <c r="A247" s="15" t="s">
        <v>363</v>
      </c>
      <c r="B247" s="52"/>
      <c r="C247" s="52"/>
      <c r="D247" s="52"/>
      <c r="E247" s="52"/>
      <c r="F247" s="53"/>
      <c r="G247" s="53"/>
      <c r="H247" s="54"/>
      <c r="I247" s="53"/>
      <c r="J247" s="16"/>
      <c r="K247" s="16"/>
      <c r="L247" s="74"/>
      <c r="M247" s="69"/>
      <c r="N247" s="97" t="s">
        <v>1316</v>
      </c>
      <c r="O247" s="16"/>
      <c r="P247" s="17"/>
      <c r="Q247" s="75"/>
      <c r="R247" s="75"/>
      <c r="S247" s="17"/>
      <c r="T247" s="77"/>
      <c r="U247" s="78"/>
      <c r="V247" s="78"/>
      <c r="W247" s="76"/>
      <c r="X247" s="79"/>
      <c r="Y247" s="79"/>
      <c r="Z247" s="70"/>
      <c r="AA247" s="70"/>
      <c r="AB247" s="80"/>
      <c r="AC247" s="72">
        <v>349</v>
      </c>
      <c r="AD247" s="72">
        <v>508</v>
      </c>
      <c r="AE247" s="72">
        <v>2782</v>
      </c>
      <c r="AF247" s="72">
        <v>4</v>
      </c>
      <c r="AG247" s="72" t="s">
        <v>856</v>
      </c>
      <c r="AH247" s="72" t="s">
        <v>1033</v>
      </c>
      <c r="AI247" s="72">
        <v>-18000</v>
      </c>
      <c r="AJ247" s="72">
        <v>40151.964189814818</v>
      </c>
      <c r="AK247" s="72" t="s">
        <v>1506</v>
      </c>
      <c r="AL247" s="72" t="s">
        <v>1751</v>
      </c>
      <c r="AM247" s="72" t="s">
        <v>2148</v>
      </c>
      <c r="AN247" s="72">
        <v>40560.658819444441</v>
      </c>
    </row>
    <row r="248" spans="1:40" x14ac:dyDescent="0.25">
      <c r="A248" s="15" t="s">
        <v>365</v>
      </c>
      <c r="B248" s="52"/>
      <c r="C248" s="52"/>
      <c r="D248" s="52"/>
      <c r="E248" s="52"/>
      <c r="F248" s="53"/>
      <c r="G248" s="53"/>
      <c r="H248" s="54"/>
      <c r="I248" s="53"/>
      <c r="J248" s="16"/>
      <c r="K248" s="16"/>
      <c r="L248" s="74"/>
      <c r="M248" s="69"/>
      <c r="N248" s="97" t="s">
        <v>1317</v>
      </c>
      <c r="O248" s="16"/>
      <c r="P248" s="17"/>
      <c r="Q248" s="75"/>
      <c r="R248" s="75"/>
      <c r="S248" s="17"/>
      <c r="T248" s="77"/>
      <c r="U248" s="78"/>
      <c r="V248" s="78"/>
      <c r="W248" s="76"/>
      <c r="X248" s="79"/>
      <c r="Y248" s="79"/>
      <c r="Z248" s="70"/>
      <c r="AA248" s="70"/>
      <c r="AB248" s="80"/>
      <c r="AC248" s="72">
        <v>695</v>
      </c>
      <c r="AD248" s="72">
        <v>577</v>
      </c>
      <c r="AE248" s="72">
        <v>1813</v>
      </c>
      <c r="AF248" s="72">
        <v>0</v>
      </c>
      <c r="AG248" s="72" t="s">
        <v>857</v>
      </c>
      <c r="AH248" s="72" t="s">
        <v>1033</v>
      </c>
      <c r="AI248" s="72">
        <v>-18000</v>
      </c>
      <c r="AJ248" s="72">
        <v>39708.089479166665</v>
      </c>
      <c r="AK248" s="72" t="s">
        <v>1506</v>
      </c>
      <c r="AL248" s="72" t="s">
        <v>1752</v>
      </c>
      <c r="AM248" s="72" t="s">
        <v>2149</v>
      </c>
      <c r="AN248" s="72">
        <v>40560.662199074075</v>
      </c>
    </row>
    <row r="249" spans="1:40" x14ac:dyDescent="0.25">
      <c r="A249" s="15" t="s">
        <v>366</v>
      </c>
      <c r="B249" s="52"/>
      <c r="C249" s="52"/>
      <c r="D249" s="52"/>
      <c r="E249" s="52"/>
      <c r="F249" s="53"/>
      <c r="G249" s="53"/>
      <c r="H249" s="54"/>
      <c r="I249" s="53"/>
      <c r="J249" s="16"/>
      <c r="K249" s="16"/>
      <c r="L249" s="74"/>
      <c r="M249" s="69"/>
      <c r="N249" s="97" t="s">
        <v>1318</v>
      </c>
      <c r="O249" s="16"/>
      <c r="P249" s="17"/>
      <c r="Q249" s="75"/>
      <c r="R249" s="75"/>
      <c r="S249" s="17"/>
      <c r="T249" s="77"/>
      <c r="U249" s="78"/>
      <c r="V249" s="78"/>
      <c r="W249" s="76"/>
      <c r="X249" s="79"/>
      <c r="Y249" s="79"/>
      <c r="Z249" s="70"/>
      <c r="AA249" s="70"/>
      <c r="AB249" s="80"/>
      <c r="AC249" s="72">
        <v>0</v>
      </c>
      <c r="AD249" s="72">
        <v>434</v>
      </c>
      <c r="AE249" s="72">
        <v>13599</v>
      </c>
      <c r="AF249" s="72">
        <v>0</v>
      </c>
      <c r="AG249" s="72"/>
      <c r="AH249" s="72"/>
      <c r="AI249" s="72"/>
      <c r="AJ249" s="72">
        <v>40047.781377314815</v>
      </c>
      <c r="AK249" s="72" t="s">
        <v>1506</v>
      </c>
      <c r="AL249" s="72" t="s">
        <v>1753</v>
      </c>
      <c r="AM249" s="72" t="s">
        <v>2150</v>
      </c>
      <c r="AN249" s="72">
        <v>40560.6641087963</v>
      </c>
    </row>
    <row r="250" spans="1:40" x14ac:dyDescent="0.25">
      <c r="A250" s="15" t="s">
        <v>367</v>
      </c>
      <c r="B250" s="52"/>
      <c r="C250" s="52"/>
      <c r="D250" s="52"/>
      <c r="E250" s="52"/>
      <c r="F250" s="53"/>
      <c r="G250" s="53"/>
      <c r="H250" s="54"/>
      <c r="I250" s="53"/>
      <c r="J250" s="16"/>
      <c r="K250" s="16"/>
      <c r="L250" s="74"/>
      <c r="M250" s="69"/>
      <c r="N250" s="97" t="s">
        <v>1319</v>
      </c>
      <c r="O250" s="16"/>
      <c r="P250" s="17"/>
      <c r="Q250" s="75"/>
      <c r="R250" s="75"/>
      <c r="S250" s="17"/>
      <c r="T250" s="77"/>
      <c r="U250" s="78"/>
      <c r="V250" s="78"/>
      <c r="W250" s="76"/>
      <c r="X250" s="79"/>
      <c r="Y250" s="79"/>
      <c r="Z250" s="70"/>
      <c r="AA250" s="70"/>
      <c r="AB250" s="80"/>
      <c r="AC250" s="72">
        <v>275</v>
      </c>
      <c r="AD250" s="72">
        <v>645</v>
      </c>
      <c r="AE250" s="72">
        <v>9739</v>
      </c>
      <c r="AF250" s="72">
        <v>63</v>
      </c>
      <c r="AG250" s="72" t="s">
        <v>858</v>
      </c>
      <c r="AH250" s="72" t="s">
        <v>1033</v>
      </c>
      <c r="AI250" s="72">
        <v>-18000</v>
      </c>
      <c r="AJ250" s="72">
        <v>40085.1</v>
      </c>
      <c r="AK250" s="72" t="s">
        <v>1506</v>
      </c>
      <c r="AL250" s="72" t="s">
        <v>1754</v>
      </c>
      <c r="AM250" s="72" t="s">
        <v>2151</v>
      </c>
      <c r="AN250" s="72">
        <v>40560.664467592593</v>
      </c>
    </row>
    <row r="251" spans="1:40" x14ac:dyDescent="0.25">
      <c r="A251" s="15" t="s">
        <v>397</v>
      </c>
      <c r="B251" s="52"/>
      <c r="C251" s="52"/>
      <c r="D251" s="52"/>
      <c r="E251" s="52"/>
      <c r="F251" s="53"/>
      <c r="G251" s="53"/>
      <c r="H251" s="54"/>
      <c r="I251" s="53"/>
      <c r="J251" s="16"/>
      <c r="K251" s="16"/>
      <c r="L251" s="74"/>
      <c r="M251" s="69"/>
      <c r="N251" s="97" t="s">
        <v>1320</v>
      </c>
      <c r="O251" s="16"/>
      <c r="P251" s="17"/>
      <c r="Q251" s="75"/>
      <c r="R251" s="75"/>
      <c r="S251" s="17"/>
      <c r="T251" s="77"/>
      <c r="U251" s="78"/>
      <c r="V251" s="78"/>
      <c r="W251" s="76"/>
      <c r="X251" s="79"/>
      <c r="Y251" s="79"/>
      <c r="Z251" s="70"/>
      <c r="AA251" s="70"/>
      <c r="AB251" s="80"/>
      <c r="AC251" s="72">
        <v>1987</v>
      </c>
      <c r="AD251" s="72">
        <v>1205</v>
      </c>
      <c r="AE251" s="72">
        <v>4454</v>
      </c>
      <c r="AF251" s="72">
        <v>37</v>
      </c>
      <c r="AG251" s="72" t="s">
        <v>859</v>
      </c>
      <c r="AH251" s="72" t="s">
        <v>1059</v>
      </c>
      <c r="AI251" s="72">
        <v>3600</v>
      </c>
      <c r="AJ251" s="72">
        <v>40021.57135416667</v>
      </c>
      <c r="AK251" s="72" t="s">
        <v>1506</v>
      </c>
      <c r="AL251" s="72" t="s">
        <v>1755</v>
      </c>
      <c r="AM251" s="72" t="s">
        <v>2152</v>
      </c>
      <c r="AN251" s="72">
        <v>40560.667048611111</v>
      </c>
    </row>
    <row r="252" spans="1:40" x14ac:dyDescent="0.25">
      <c r="A252" s="15" t="s">
        <v>368</v>
      </c>
      <c r="B252" s="52"/>
      <c r="C252" s="52"/>
      <c r="D252" s="52"/>
      <c r="E252" s="52"/>
      <c r="F252" s="53"/>
      <c r="G252" s="53"/>
      <c r="H252" s="54"/>
      <c r="I252" s="53"/>
      <c r="J252" s="16"/>
      <c r="K252" s="16"/>
      <c r="L252" s="74"/>
      <c r="M252" s="69"/>
      <c r="N252" s="97" t="s">
        <v>1321</v>
      </c>
      <c r="O252" s="16"/>
      <c r="P252" s="17"/>
      <c r="Q252" s="75"/>
      <c r="R252" s="75"/>
      <c r="S252" s="17"/>
      <c r="T252" s="77"/>
      <c r="U252" s="78"/>
      <c r="V252" s="78"/>
      <c r="W252" s="76"/>
      <c r="X252" s="79"/>
      <c r="Y252" s="79"/>
      <c r="Z252" s="70"/>
      <c r="AA252" s="70"/>
      <c r="AB252" s="80"/>
      <c r="AC252" s="72">
        <v>386</v>
      </c>
      <c r="AD252" s="72">
        <v>1014</v>
      </c>
      <c r="AE252" s="72">
        <v>5514</v>
      </c>
      <c r="AF252" s="72">
        <v>0</v>
      </c>
      <c r="AG252" s="72" t="s">
        <v>860</v>
      </c>
      <c r="AH252" s="72" t="s">
        <v>1035</v>
      </c>
      <c r="AI252" s="72">
        <v>-21600</v>
      </c>
      <c r="AJ252" s="72">
        <v>39859.776307870372</v>
      </c>
      <c r="AK252" s="72" t="s">
        <v>1506</v>
      </c>
      <c r="AL252" s="72" t="s">
        <v>1756</v>
      </c>
      <c r="AM252" s="72" t="s">
        <v>2153</v>
      </c>
      <c r="AN252" s="72">
        <v>40560.666689814818</v>
      </c>
    </row>
    <row r="253" spans="1:40" x14ac:dyDescent="0.25">
      <c r="A253" s="15" t="s">
        <v>476</v>
      </c>
      <c r="B253" s="52"/>
      <c r="C253" s="52"/>
      <c r="D253" s="52"/>
      <c r="E253" s="52"/>
      <c r="F253" s="53"/>
      <c r="G253" s="53"/>
      <c r="H253" s="54"/>
      <c r="I253" s="53"/>
      <c r="J253" s="16"/>
      <c r="K253" s="16"/>
      <c r="L253" s="74"/>
      <c r="M253" s="69"/>
      <c r="N253" s="97" t="s">
        <v>1322</v>
      </c>
      <c r="O253" s="16"/>
      <c r="P253" s="17"/>
      <c r="Q253" s="75"/>
      <c r="R253" s="75"/>
      <c r="S253" s="17"/>
      <c r="T253" s="77"/>
      <c r="U253" s="78"/>
      <c r="V253" s="78"/>
      <c r="W253" s="76"/>
      <c r="X253" s="79"/>
      <c r="Y253" s="79"/>
      <c r="Z253" s="70"/>
      <c r="AA253" s="70"/>
      <c r="AB253" s="80"/>
      <c r="AC253" s="72">
        <v>75</v>
      </c>
      <c r="AD253" s="72">
        <v>404</v>
      </c>
      <c r="AE253" s="72">
        <v>5182</v>
      </c>
      <c r="AF253" s="72">
        <v>3</v>
      </c>
      <c r="AG253" s="72" t="s">
        <v>861</v>
      </c>
      <c r="AH253" s="72" t="s">
        <v>1035</v>
      </c>
      <c r="AI253" s="72">
        <v>-21600</v>
      </c>
      <c r="AJ253" s="72">
        <v>39849.889513888891</v>
      </c>
      <c r="AK253" s="72" t="s">
        <v>1506</v>
      </c>
      <c r="AL253" s="72" t="s">
        <v>1757</v>
      </c>
      <c r="AM253" s="72" t="s">
        <v>2154</v>
      </c>
      <c r="AN253" s="72">
        <v>40560.839085648149</v>
      </c>
    </row>
    <row r="254" spans="1:40" x14ac:dyDescent="0.25">
      <c r="A254" s="15" t="s">
        <v>370</v>
      </c>
      <c r="B254" s="52"/>
      <c r="C254" s="52"/>
      <c r="D254" s="52"/>
      <c r="E254" s="52"/>
      <c r="F254" s="53"/>
      <c r="G254" s="53"/>
      <c r="H254" s="54"/>
      <c r="I254" s="53"/>
      <c r="J254" s="16"/>
      <c r="K254" s="16"/>
      <c r="L254" s="74"/>
      <c r="M254" s="69"/>
      <c r="N254" s="97" t="s">
        <v>1323</v>
      </c>
      <c r="O254" s="16"/>
      <c r="P254" s="17"/>
      <c r="Q254" s="75"/>
      <c r="R254" s="75"/>
      <c r="S254" s="17"/>
      <c r="T254" s="77"/>
      <c r="U254" s="78"/>
      <c r="V254" s="78"/>
      <c r="W254" s="76"/>
      <c r="X254" s="79"/>
      <c r="Y254" s="79"/>
      <c r="Z254" s="70"/>
      <c r="AA254" s="70"/>
      <c r="AB254" s="80"/>
      <c r="AC254" s="72">
        <v>344</v>
      </c>
      <c r="AD254" s="72">
        <v>462</v>
      </c>
      <c r="AE254" s="72">
        <v>7321</v>
      </c>
      <c r="AF254" s="72">
        <v>0</v>
      </c>
      <c r="AG254" s="72" t="s">
        <v>862</v>
      </c>
      <c r="AH254" s="72" t="s">
        <v>1062</v>
      </c>
      <c r="AI254" s="72">
        <v>-14400</v>
      </c>
      <c r="AJ254" s="72">
        <v>39925.051087962966</v>
      </c>
      <c r="AK254" s="72" t="s">
        <v>1506</v>
      </c>
      <c r="AL254" s="72" t="s">
        <v>1758</v>
      </c>
      <c r="AM254" s="72" t="s">
        <v>2155</v>
      </c>
      <c r="AN254" s="72">
        <v>40560.668124999997</v>
      </c>
    </row>
    <row r="255" spans="1:40" x14ac:dyDescent="0.25">
      <c r="A255" s="15" t="s">
        <v>371</v>
      </c>
      <c r="B255" s="52"/>
      <c r="C255" s="52"/>
      <c r="D255" s="52"/>
      <c r="E255" s="52"/>
      <c r="F255" s="53"/>
      <c r="G255" s="53"/>
      <c r="H255" s="54"/>
      <c r="I255" s="53"/>
      <c r="J255" s="16"/>
      <c r="K255" s="16"/>
      <c r="L255" s="74"/>
      <c r="M255" s="69"/>
      <c r="N255" s="97" t="s">
        <v>1324</v>
      </c>
      <c r="O255" s="16"/>
      <c r="P255" s="17"/>
      <c r="Q255" s="75"/>
      <c r="R255" s="75"/>
      <c r="S255" s="17"/>
      <c r="T255" s="77"/>
      <c r="U255" s="78"/>
      <c r="V255" s="78"/>
      <c r="W255" s="76"/>
      <c r="X255" s="79"/>
      <c r="Y255" s="79"/>
      <c r="Z255" s="70"/>
      <c r="AA255" s="70"/>
      <c r="AB255" s="80"/>
      <c r="AC255" s="72">
        <v>1622</v>
      </c>
      <c r="AD255" s="72">
        <v>586</v>
      </c>
      <c r="AE255" s="72">
        <v>3044</v>
      </c>
      <c r="AF255" s="72">
        <v>3342</v>
      </c>
      <c r="AG255" s="72" t="s">
        <v>863</v>
      </c>
      <c r="AH255" s="72" t="s">
        <v>1048</v>
      </c>
      <c r="AI255" s="72">
        <v>3600</v>
      </c>
      <c r="AJ255" s="72">
        <v>40128.859930555554</v>
      </c>
      <c r="AK255" s="72" t="s">
        <v>1506</v>
      </c>
      <c r="AL255" s="72" t="s">
        <v>1759</v>
      </c>
      <c r="AM255" s="72" t="s">
        <v>2156</v>
      </c>
      <c r="AN255" s="72">
        <v>40560.668645833335</v>
      </c>
    </row>
    <row r="256" spans="1:40" x14ac:dyDescent="0.25">
      <c r="A256" s="15" t="s">
        <v>372</v>
      </c>
      <c r="B256" s="52"/>
      <c r="C256" s="52"/>
      <c r="D256" s="52"/>
      <c r="E256" s="52"/>
      <c r="F256" s="53"/>
      <c r="G256" s="53"/>
      <c r="H256" s="54"/>
      <c r="I256" s="53"/>
      <c r="J256" s="16"/>
      <c r="K256" s="16"/>
      <c r="L256" s="74"/>
      <c r="M256" s="69"/>
      <c r="N256" s="97" t="s">
        <v>1325</v>
      </c>
      <c r="O256" s="16"/>
      <c r="P256" s="17"/>
      <c r="Q256" s="75"/>
      <c r="R256" s="75"/>
      <c r="S256" s="17"/>
      <c r="T256" s="77"/>
      <c r="U256" s="78"/>
      <c r="V256" s="78"/>
      <c r="W256" s="76"/>
      <c r="X256" s="79"/>
      <c r="Y256" s="79"/>
      <c r="Z256" s="70"/>
      <c r="AA256" s="70"/>
      <c r="AB256" s="80"/>
      <c r="AC256" s="72">
        <v>217</v>
      </c>
      <c r="AD256" s="72">
        <v>394</v>
      </c>
      <c r="AE256" s="72">
        <v>611</v>
      </c>
      <c r="AF256" s="72">
        <v>0</v>
      </c>
      <c r="AG256" s="72" t="s">
        <v>864</v>
      </c>
      <c r="AH256" s="72" t="s">
        <v>1059</v>
      </c>
      <c r="AI256" s="72">
        <v>3600</v>
      </c>
      <c r="AJ256" s="72">
        <v>39936.364976851852</v>
      </c>
      <c r="AK256" s="72" t="s">
        <v>1506</v>
      </c>
      <c r="AL256" s="72" t="s">
        <v>1760</v>
      </c>
      <c r="AM256" s="72" t="s">
        <v>2157</v>
      </c>
      <c r="AN256" s="72">
        <v>40560.670636574076</v>
      </c>
    </row>
    <row r="257" spans="1:40" x14ac:dyDescent="0.25">
      <c r="A257" s="15" t="s">
        <v>373</v>
      </c>
      <c r="B257" s="52"/>
      <c r="C257" s="52"/>
      <c r="D257" s="52"/>
      <c r="E257" s="52"/>
      <c r="F257" s="53"/>
      <c r="G257" s="53"/>
      <c r="H257" s="54"/>
      <c r="I257" s="53"/>
      <c r="J257" s="16"/>
      <c r="K257" s="16"/>
      <c r="L257" s="74"/>
      <c r="M257" s="69"/>
      <c r="N257" s="97" t="s">
        <v>1326</v>
      </c>
      <c r="O257" s="16"/>
      <c r="P257" s="17"/>
      <c r="Q257" s="75"/>
      <c r="R257" s="75"/>
      <c r="S257" s="17"/>
      <c r="T257" s="77"/>
      <c r="U257" s="78"/>
      <c r="V257" s="78"/>
      <c r="W257" s="76"/>
      <c r="X257" s="79"/>
      <c r="Y257" s="79"/>
      <c r="Z257" s="70"/>
      <c r="AA257" s="70"/>
      <c r="AB257" s="80"/>
      <c r="AC257" s="72">
        <v>95</v>
      </c>
      <c r="AD257" s="72">
        <v>30</v>
      </c>
      <c r="AE257" s="72">
        <v>86</v>
      </c>
      <c r="AF257" s="72">
        <v>0</v>
      </c>
      <c r="AG257" s="72" t="s">
        <v>865</v>
      </c>
      <c r="AH257" s="72"/>
      <c r="AI257" s="72"/>
      <c r="AJ257" s="72">
        <v>40476.597407407404</v>
      </c>
      <c r="AK257" s="72" t="s">
        <v>1506</v>
      </c>
      <c r="AL257" s="72" t="s">
        <v>1761</v>
      </c>
      <c r="AM257" s="72" t="s">
        <v>2158</v>
      </c>
      <c r="AN257" s="72">
        <v>40560.671030092592</v>
      </c>
    </row>
    <row r="258" spans="1:40" x14ac:dyDescent="0.25">
      <c r="A258" s="15" t="s">
        <v>375</v>
      </c>
      <c r="B258" s="52"/>
      <c r="C258" s="52"/>
      <c r="D258" s="52"/>
      <c r="E258" s="52"/>
      <c r="F258" s="53"/>
      <c r="G258" s="53"/>
      <c r="H258" s="54"/>
      <c r="I258" s="53"/>
      <c r="J258" s="16"/>
      <c r="K258" s="16"/>
      <c r="L258" s="74"/>
      <c r="M258" s="69"/>
      <c r="N258" s="97" t="s">
        <v>1327</v>
      </c>
      <c r="O258" s="16"/>
      <c r="P258" s="17"/>
      <c r="Q258" s="75"/>
      <c r="R258" s="75"/>
      <c r="S258" s="17"/>
      <c r="T258" s="77"/>
      <c r="U258" s="78"/>
      <c r="V258" s="78"/>
      <c r="W258" s="76"/>
      <c r="X258" s="79"/>
      <c r="Y258" s="79"/>
      <c r="Z258" s="70"/>
      <c r="AA258" s="70"/>
      <c r="AB258" s="80"/>
      <c r="AC258" s="72">
        <v>931</v>
      </c>
      <c r="AD258" s="72">
        <v>548</v>
      </c>
      <c r="AE258" s="72">
        <v>3016</v>
      </c>
      <c r="AF258" s="72">
        <v>156</v>
      </c>
      <c r="AG258" s="72" t="s">
        <v>866</v>
      </c>
      <c r="AH258" s="72" t="s">
        <v>1033</v>
      </c>
      <c r="AI258" s="72">
        <v>-18000</v>
      </c>
      <c r="AJ258" s="72">
        <v>39857.051006944443</v>
      </c>
      <c r="AK258" s="72" t="s">
        <v>1506</v>
      </c>
      <c r="AL258" s="72" t="s">
        <v>1762</v>
      </c>
      <c r="AM258" s="72" t="s">
        <v>2158</v>
      </c>
      <c r="AN258" s="72">
        <v>40560.671319444446</v>
      </c>
    </row>
    <row r="259" spans="1:40" x14ac:dyDescent="0.25">
      <c r="A259" s="15" t="s">
        <v>376</v>
      </c>
      <c r="B259" s="52"/>
      <c r="C259" s="52"/>
      <c r="D259" s="52"/>
      <c r="E259" s="52"/>
      <c r="F259" s="53"/>
      <c r="G259" s="53"/>
      <c r="H259" s="54"/>
      <c r="I259" s="53"/>
      <c r="J259" s="16"/>
      <c r="K259" s="16"/>
      <c r="L259" s="74"/>
      <c r="M259" s="69"/>
      <c r="N259" s="97" t="s">
        <v>1328</v>
      </c>
      <c r="O259" s="16"/>
      <c r="P259" s="17"/>
      <c r="Q259" s="75"/>
      <c r="R259" s="75"/>
      <c r="S259" s="17"/>
      <c r="T259" s="77"/>
      <c r="U259" s="78"/>
      <c r="V259" s="78"/>
      <c r="W259" s="76"/>
      <c r="X259" s="79"/>
      <c r="Y259" s="79"/>
      <c r="Z259" s="70"/>
      <c r="AA259" s="70"/>
      <c r="AB259" s="80"/>
      <c r="AC259" s="72">
        <v>225</v>
      </c>
      <c r="AD259" s="72">
        <v>471</v>
      </c>
      <c r="AE259" s="72">
        <v>1568</v>
      </c>
      <c r="AF259" s="72">
        <v>0</v>
      </c>
      <c r="AG259" s="72" t="s">
        <v>867</v>
      </c>
      <c r="AH259" s="72"/>
      <c r="AI259" s="72"/>
      <c r="AJ259" s="72">
        <v>40448.718460648146</v>
      </c>
      <c r="AK259" s="72" t="s">
        <v>1506</v>
      </c>
      <c r="AL259" s="72" t="s">
        <v>1763</v>
      </c>
      <c r="AM259" s="72" t="s">
        <v>2159</v>
      </c>
      <c r="AN259" s="72">
        <v>40560.675682870373</v>
      </c>
    </row>
    <row r="260" spans="1:40" x14ac:dyDescent="0.25">
      <c r="A260" s="15" t="s">
        <v>377</v>
      </c>
      <c r="B260" s="52"/>
      <c r="C260" s="52"/>
      <c r="D260" s="52"/>
      <c r="E260" s="52"/>
      <c r="F260" s="53"/>
      <c r="G260" s="53"/>
      <c r="H260" s="54"/>
      <c r="I260" s="53"/>
      <c r="J260" s="16"/>
      <c r="K260" s="16"/>
      <c r="L260" s="74"/>
      <c r="M260" s="69"/>
      <c r="N260" s="97" t="s">
        <v>1329</v>
      </c>
      <c r="O260" s="16"/>
      <c r="P260" s="17"/>
      <c r="Q260" s="75"/>
      <c r="R260" s="75"/>
      <c r="S260" s="17"/>
      <c r="T260" s="77"/>
      <c r="U260" s="78"/>
      <c r="V260" s="78"/>
      <c r="W260" s="76"/>
      <c r="X260" s="79"/>
      <c r="Y260" s="79"/>
      <c r="Z260" s="70"/>
      <c r="AA260" s="70"/>
      <c r="AB260" s="80"/>
      <c r="AC260" s="72">
        <v>490</v>
      </c>
      <c r="AD260" s="72">
        <v>697</v>
      </c>
      <c r="AE260" s="72">
        <v>1493</v>
      </c>
      <c r="AF260" s="72">
        <v>0</v>
      </c>
      <c r="AG260" s="72" t="s">
        <v>868</v>
      </c>
      <c r="AH260" s="72" t="s">
        <v>1033</v>
      </c>
      <c r="AI260" s="72">
        <v>-18000</v>
      </c>
      <c r="AJ260" s="72">
        <v>39849.839085648149</v>
      </c>
      <c r="AK260" s="72" t="s">
        <v>1506</v>
      </c>
      <c r="AL260" s="72" t="s">
        <v>1764</v>
      </c>
      <c r="AM260" s="72" t="s">
        <v>2160</v>
      </c>
      <c r="AN260" s="72">
        <v>40560.676770833335</v>
      </c>
    </row>
    <row r="261" spans="1:40" x14ac:dyDescent="0.25">
      <c r="A261" s="15" t="s">
        <v>378</v>
      </c>
      <c r="B261" s="52"/>
      <c r="C261" s="52"/>
      <c r="D261" s="52"/>
      <c r="E261" s="52"/>
      <c r="F261" s="53"/>
      <c r="G261" s="53"/>
      <c r="H261" s="54"/>
      <c r="I261" s="53"/>
      <c r="J261" s="16"/>
      <c r="K261" s="16"/>
      <c r="L261" s="74"/>
      <c r="M261" s="69"/>
      <c r="N261" s="97" t="s">
        <v>1330</v>
      </c>
      <c r="O261" s="16"/>
      <c r="P261" s="17"/>
      <c r="Q261" s="75"/>
      <c r="R261" s="75"/>
      <c r="S261" s="17"/>
      <c r="T261" s="77"/>
      <c r="U261" s="78"/>
      <c r="V261" s="78"/>
      <c r="W261" s="76"/>
      <c r="X261" s="79"/>
      <c r="Y261" s="79"/>
      <c r="Z261" s="70"/>
      <c r="AA261" s="70"/>
      <c r="AB261" s="80"/>
      <c r="AC261" s="72">
        <v>265</v>
      </c>
      <c r="AD261" s="72">
        <v>407</v>
      </c>
      <c r="AE261" s="72">
        <v>99</v>
      </c>
      <c r="AF261" s="72">
        <v>1</v>
      </c>
      <c r="AG261" s="72" t="s">
        <v>869</v>
      </c>
      <c r="AH261" s="72" t="s">
        <v>1063</v>
      </c>
      <c r="AI261" s="72">
        <v>-18000</v>
      </c>
      <c r="AJ261" s="72">
        <v>39746.912175925929</v>
      </c>
      <c r="AK261" s="72" t="s">
        <v>1506</v>
      </c>
      <c r="AL261" s="72" t="s">
        <v>1765</v>
      </c>
      <c r="AM261" s="72" t="s">
        <v>2161</v>
      </c>
      <c r="AN261" s="72">
        <v>40560.677222222221</v>
      </c>
    </row>
    <row r="262" spans="1:40" x14ac:dyDescent="0.25">
      <c r="A262" s="15" t="s">
        <v>525</v>
      </c>
      <c r="B262" s="52"/>
      <c r="C262" s="52"/>
      <c r="D262" s="52"/>
      <c r="E262" s="52"/>
      <c r="F262" s="53"/>
      <c r="G262" s="53"/>
      <c r="H262" s="54"/>
      <c r="I262" s="53"/>
      <c r="J262" s="16"/>
      <c r="K262" s="16"/>
      <c r="L262" s="74"/>
      <c r="M262" s="69"/>
      <c r="N262" s="97" t="s">
        <v>1331</v>
      </c>
      <c r="O262" s="16"/>
      <c r="P262" s="17"/>
      <c r="Q262" s="75"/>
      <c r="R262" s="75"/>
      <c r="S262" s="17"/>
      <c r="T262" s="77"/>
      <c r="U262" s="78"/>
      <c r="V262" s="78"/>
      <c r="W262" s="76"/>
      <c r="X262" s="79"/>
      <c r="Y262" s="79"/>
      <c r="Z262" s="70"/>
      <c r="AA262" s="70"/>
      <c r="AB262" s="80"/>
      <c r="AC262" s="72">
        <v>377</v>
      </c>
      <c r="AD262" s="72">
        <v>399</v>
      </c>
      <c r="AE262" s="72">
        <v>561</v>
      </c>
      <c r="AF262" s="72">
        <v>0</v>
      </c>
      <c r="AG262" s="72" t="s">
        <v>870</v>
      </c>
      <c r="AH262" s="72" t="s">
        <v>1038</v>
      </c>
      <c r="AI262" s="72">
        <v>-25200</v>
      </c>
      <c r="AJ262" s="72">
        <v>39758.973807870374</v>
      </c>
      <c r="AK262" s="72" t="s">
        <v>1506</v>
      </c>
      <c r="AL262" s="72" t="s">
        <v>1766</v>
      </c>
      <c r="AM262" s="72" t="s">
        <v>2162</v>
      </c>
      <c r="AN262" s="72">
        <v>40560.639351851853</v>
      </c>
    </row>
    <row r="263" spans="1:40" x14ac:dyDescent="0.25">
      <c r="A263" s="15" t="s">
        <v>380</v>
      </c>
      <c r="B263" s="52"/>
      <c r="C263" s="52"/>
      <c r="D263" s="52"/>
      <c r="E263" s="52"/>
      <c r="F263" s="53"/>
      <c r="G263" s="53"/>
      <c r="H263" s="54"/>
      <c r="I263" s="53"/>
      <c r="J263" s="16"/>
      <c r="K263" s="16"/>
      <c r="L263" s="74"/>
      <c r="M263" s="69"/>
      <c r="N263" s="97" t="s">
        <v>1332</v>
      </c>
      <c r="O263" s="16"/>
      <c r="P263" s="17"/>
      <c r="Q263" s="75"/>
      <c r="R263" s="75"/>
      <c r="S263" s="17"/>
      <c r="T263" s="77"/>
      <c r="U263" s="78"/>
      <c r="V263" s="78"/>
      <c r="W263" s="76"/>
      <c r="X263" s="79"/>
      <c r="Y263" s="79"/>
      <c r="Z263" s="70"/>
      <c r="AA263" s="70"/>
      <c r="AB263" s="80"/>
      <c r="AC263" s="72">
        <v>697</v>
      </c>
      <c r="AD263" s="72">
        <v>2319</v>
      </c>
      <c r="AE263" s="72">
        <v>14135</v>
      </c>
      <c r="AF263" s="72">
        <v>12</v>
      </c>
      <c r="AG263" s="72" t="s">
        <v>871</v>
      </c>
      <c r="AH263" s="72" t="s">
        <v>1033</v>
      </c>
      <c r="AI263" s="72">
        <v>-18000</v>
      </c>
      <c r="AJ263" s="72">
        <v>39611.749351851853</v>
      </c>
      <c r="AK263" s="72" t="s">
        <v>1506</v>
      </c>
      <c r="AL263" s="72" t="s">
        <v>1767</v>
      </c>
      <c r="AM263" s="72" t="s">
        <v>2163</v>
      </c>
      <c r="AN263" s="72">
        <v>40560.67832175926</v>
      </c>
    </row>
    <row r="264" spans="1:40" x14ac:dyDescent="0.25">
      <c r="A264" s="15" t="s">
        <v>460</v>
      </c>
      <c r="B264" s="52"/>
      <c r="C264" s="52"/>
      <c r="D264" s="52"/>
      <c r="E264" s="52"/>
      <c r="F264" s="53"/>
      <c r="G264" s="53"/>
      <c r="H264" s="54"/>
      <c r="I264" s="53"/>
      <c r="J264" s="16"/>
      <c r="K264" s="16"/>
      <c r="L264" s="74"/>
      <c r="M264" s="69"/>
      <c r="N264" s="97" t="s">
        <v>1333</v>
      </c>
      <c r="O264" s="16"/>
      <c r="P264" s="17"/>
      <c r="Q264" s="75"/>
      <c r="R264" s="75"/>
      <c r="S264" s="17"/>
      <c r="T264" s="77"/>
      <c r="U264" s="78"/>
      <c r="V264" s="78"/>
      <c r="W264" s="76"/>
      <c r="X264" s="79"/>
      <c r="Y264" s="79"/>
      <c r="Z264" s="70"/>
      <c r="AA264" s="70"/>
      <c r="AB264" s="80"/>
      <c r="AC264" s="72">
        <v>1508</v>
      </c>
      <c r="AD264" s="72">
        <v>7992</v>
      </c>
      <c r="AE264" s="72">
        <v>10468</v>
      </c>
      <c r="AF264" s="72">
        <v>33</v>
      </c>
      <c r="AG264" s="72" t="s">
        <v>872</v>
      </c>
      <c r="AH264" s="72" t="s">
        <v>1035</v>
      </c>
      <c r="AI264" s="72">
        <v>-21600</v>
      </c>
      <c r="AJ264" s="72">
        <v>39618.607083333336</v>
      </c>
      <c r="AK264" s="72" t="s">
        <v>1506</v>
      </c>
      <c r="AL264" s="72" t="s">
        <v>1768</v>
      </c>
      <c r="AM264" s="72" t="s">
        <v>2164</v>
      </c>
      <c r="AN264" s="72">
        <v>40560.817546296297</v>
      </c>
    </row>
    <row r="265" spans="1:40" x14ac:dyDescent="0.25">
      <c r="A265" s="15" t="s">
        <v>381</v>
      </c>
      <c r="B265" s="52"/>
      <c r="C265" s="52"/>
      <c r="D265" s="52"/>
      <c r="E265" s="52"/>
      <c r="F265" s="53"/>
      <c r="G265" s="53"/>
      <c r="H265" s="54"/>
      <c r="I265" s="53"/>
      <c r="J265" s="16"/>
      <c r="K265" s="16"/>
      <c r="L265" s="74"/>
      <c r="M265" s="69"/>
      <c r="N265" s="97" t="s">
        <v>1334</v>
      </c>
      <c r="O265" s="16"/>
      <c r="P265" s="17"/>
      <c r="Q265" s="75"/>
      <c r="R265" s="75"/>
      <c r="S265" s="17"/>
      <c r="T265" s="77"/>
      <c r="U265" s="78"/>
      <c r="V265" s="78"/>
      <c r="W265" s="76"/>
      <c r="X265" s="79"/>
      <c r="Y265" s="79"/>
      <c r="Z265" s="70"/>
      <c r="AA265" s="70"/>
      <c r="AB265" s="80"/>
      <c r="AC265" s="72">
        <v>280</v>
      </c>
      <c r="AD265" s="72">
        <v>284</v>
      </c>
      <c r="AE265" s="72">
        <v>3833</v>
      </c>
      <c r="AF265" s="72">
        <v>0</v>
      </c>
      <c r="AG265" s="72" t="s">
        <v>873</v>
      </c>
      <c r="AH265" s="72" t="s">
        <v>1033</v>
      </c>
      <c r="AI265" s="72">
        <v>-18000</v>
      </c>
      <c r="AJ265" s="72">
        <v>39559.887187499997</v>
      </c>
      <c r="AK265" s="72" t="s">
        <v>1506</v>
      </c>
      <c r="AL265" s="72" t="s">
        <v>1769</v>
      </c>
      <c r="AM265" s="72" t="s">
        <v>2165</v>
      </c>
      <c r="AN265" s="72">
        <v>40560.679513888892</v>
      </c>
    </row>
    <row r="266" spans="1:40" x14ac:dyDescent="0.25">
      <c r="A266" s="15" t="s">
        <v>382</v>
      </c>
      <c r="B266" s="52"/>
      <c r="C266" s="52"/>
      <c r="D266" s="52"/>
      <c r="E266" s="52"/>
      <c r="F266" s="53"/>
      <c r="G266" s="53"/>
      <c r="H266" s="54"/>
      <c r="I266" s="53"/>
      <c r="J266" s="16"/>
      <c r="K266" s="16"/>
      <c r="L266" s="74"/>
      <c r="M266" s="69"/>
      <c r="N266" s="97" t="s">
        <v>1335</v>
      </c>
      <c r="O266" s="16"/>
      <c r="P266" s="17"/>
      <c r="Q266" s="75"/>
      <c r="R266" s="75"/>
      <c r="S266" s="17"/>
      <c r="T266" s="77"/>
      <c r="U266" s="78"/>
      <c r="V266" s="78"/>
      <c r="W266" s="76"/>
      <c r="X266" s="79"/>
      <c r="Y266" s="79"/>
      <c r="Z266" s="70"/>
      <c r="AA266" s="70"/>
      <c r="AB266" s="80"/>
      <c r="AC266" s="72">
        <v>972</v>
      </c>
      <c r="AD266" s="72">
        <v>676</v>
      </c>
      <c r="AE266" s="72">
        <v>1994</v>
      </c>
      <c r="AF266" s="72">
        <v>1</v>
      </c>
      <c r="AG266" s="72" t="s">
        <v>874</v>
      </c>
      <c r="AH266" s="72" t="s">
        <v>1032</v>
      </c>
      <c r="AI266" s="72">
        <v>0</v>
      </c>
      <c r="AJ266" s="72">
        <v>40122.556469907409</v>
      </c>
      <c r="AK266" s="72" t="s">
        <v>1506</v>
      </c>
      <c r="AL266" s="72" t="s">
        <v>1770</v>
      </c>
      <c r="AM266" s="72" t="s">
        <v>2166</v>
      </c>
      <c r="AN266" s="72">
        <v>40560.681574074071</v>
      </c>
    </row>
    <row r="267" spans="1:40" x14ac:dyDescent="0.25">
      <c r="A267" s="15" t="s">
        <v>383</v>
      </c>
      <c r="B267" s="52"/>
      <c r="C267" s="52"/>
      <c r="D267" s="52"/>
      <c r="E267" s="52"/>
      <c r="F267" s="53"/>
      <c r="G267" s="53"/>
      <c r="H267" s="54"/>
      <c r="I267" s="53"/>
      <c r="J267" s="16"/>
      <c r="K267" s="16"/>
      <c r="L267" s="74"/>
      <c r="M267" s="69"/>
      <c r="N267" s="97" t="s">
        <v>1336</v>
      </c>
      <c r="O267" s="16"/>
      <c r="P267" s="17"/>
      <c r="Q267" s="75"/>
      <c r="R267" s="75"/>
      <c r="S267" s="17"/>
      <c r="T267" s="77"/>
      <c r="U267" s="78"/>
      <c r="V267" s="78"/>
      <c r="W267" s="76"/>
      <c r="X267" s="79"/>
      <c r="Y267" s="79"/>
      <c r="Z267" s="70"/>
      <c r="AA267" s="70"/>
      <c r="AB267" s="80"/>
      <c r="AC267" s="72">
        <v>317</v>
      </c>
      <c r="AD267" s="72">
        <v>707</v>
      </c>
      <c r="AE267" s="72">
        <v>823</v>
      </c>
      <c r="AF267" s="72">
        <v>0</v>
      </c>
      <c r="AG267" s="72" t="s">
        <v>875</v>
      </c>
      <c r="AH267" s="72" t="s">
        <v>1033</v>
      </c>
      <c r="AI267" s="72">
        <v>-18000</v>
      </c>
      <c r="AJ267" s="72">
        <v>39892.830949074072</v>
      </c>
      <c r="AK267" s="72" t="s">
        <v>1506</v>
      </c>
      <c r="AL267" s="72" t="s">
        <v>1771</v>
      </c>
      <c r="AM267" s="72" t="s">
        <v>2167</v>
      </c>
      <c r="AN267" s="72">
        <v>40560.682106481479</v>
      </c>
    </row>
    <row r="268" spans="1:40" x14ac:dyDescent="0.25">
      <c r="A268" s="15" t="s">
        <v>384</v>
      </c>
      <c r="B268" s="52"/>
      <c r="C268" s="52"/>
      <c r="D268" s="52"/>
      <c r="E268" s="52"/>
      <c r="F268" s="53"/>
      <c r="G268" s="53"/>
      <c r="H268" s="54"/>
      <c r="I268" s="53"/>
      <c r="J268" s="16"/>
      <c r="K268" s="16"/>
      <c r="L268" s="74"/>
      <c r="M268" s="69"/>
      <c r="N268" s="97" t="s">
        <v>1337</v>
      </c>
      <c r="O268" s="16"/>
      <c r="P268" s="17"/>
      <c r="Q268" s="75"/>
      <c r="R268" s="75"/>
      <c r="S268" s="17"/>
      <c r="T268" s="77"/>
      <c r="U268" s="78"/>
      <c r="V268" s="78"/>
      <c r="W268" s="76"/>
      <c r="X268" s="79"/>
      <c r="Y268" s="79"/>
      <c r="Z268" s="70"/>
      <c r="AA268" s="70"/>
      <c r="AB268" s="80"/>
      <c r="AC268" s="72">
        <v>530</v>
      </c>
      <c r="AD268" s="72">
        <v>610</v>
      </c>
      <c r="AE268" s="72">
        <v>2193</v>
      </c>
      <c r="AF268" s="72">
        <v>1589</v>
      </c>
      <c r="AG268" s="72" t="s">
        <v>876</v>
      </c>
      <c r="AH268" s="72" t="s">
        <v>1036</v>
      </c>
      <c r="AI268" s="72">
        <v>-18000</v>
      </c>
      <c r="AJ268" s="72">
        <v>39658.792013888888</v>
      </c>
      <c r="AK268" s="72" t="s">
        <v>1506</v>
      </c>
      <c r="AL268" s="72" t="s">
        <v>1772</v>
      </c>
      <c r="AM268" s="72" t="s">
        <v>2166</v>
      </c>
      <c r="AN268" s="72">
        <v>40560.684814814813</v>
      </c>
    </row>
    <row r="269" spans="1:40" x14ac:dyDescent="0.25">
      <c r="A269" s="15" t="s">
        <v>385</v>
      </c>
      <c r="B269" s="52"/>
      <c r="C269" s="52"/>
      <c r="D269" s="52"/>
      <c r="E269" s="52"/>
      <c r="F269" s="53"/>
      <c r="G269" s="53"/>
      <c r="H269" s="54"/>
      <c r="I269" s="53"/>
      <c r="J269" s="16"/>
      <c r="K269" s="16"/>
      <c r="L269" s="74"/>
      <c r="M269" s="69"/>
      <c r="N269" s="97" t="s">
        <v>1338</v>
      </c>
      <c r="O269" s="16"/>
      <c r="P269" s="17"/>
      <c r="Q269" s="75"/>
      <c r="R269" s="75"/>
      <c r="S269" s="17"/>
      <c r="T269" s="77"/>
      <c r="U269" s="78"/>
      <c r="V269" s="78"/>
      <c r="W269" s="76"/>
      <c r="X269" s="79"/>
      <c r="Y269" s="79"/>
      <c r="Z269" s="70"/>
      <c r="AA269" s="70"/>
      <c r="AB269" s="80"/>
      <c r="AC269" s="72">
        <v>42</v>
      </c>
      <c r="AD269" s="72">
        <v>89</v>
      </c>
      <c r="AE269" s="72">
        <v>2892</v>
      </c>
      <c r="AF269" s="72">
        <v>15</v>
      </c>
      <c r="AG269" s="72" t="s">
        <v>877</v>
      </c>
      <c r="AH269" s="72"/>
      <c r="AI269" s="72"/>
      <c r="AJ269" s="72">
        <v>40303.640625</v>
      </c>
      <c r="AK269" s="72" t="s">
        <v>1506</v>
      </c>
      <c r="AL269" s="72" t="s">
        <v>1773</v>
      </c>
      <c r="AM269" s="72" t="s">
        <v>2168</v>
      </c>
      <c r="AN269" s="72">
        <v>40560.68582175926</v>
      </c>
    </row>
    <row r="270" spans="1:40" x14ac:dyDescent="0.25">
      <c r="A270" s="15" t="s">
        <v>526</v>
      </c>
      <c r="B270" s="52"/>
      <c r="C270" s="52"/>
      <c r="D270" s="52"/>
      <c r="E270" s="52"/>
      <c r="F270" s="53"/>
      <c r="G270" s="53"/>
      <c r="H270" s="54"/>
      <c r="I270" s="53"/>
      <c r="J270" s="16"/>
      <c r="K270" s="16"/>
      <c r="L270" s="74"/>
      <c r="M270" s="69"/>
      <c r="N270" s="97" t="s">
        <v>1339</v>
      </c>
      <c r="O270" s="16"/>
      <c r="P270" s="17"/>
      <c r="Q270" s="75"/>
      <c r="R270" s="75"/>
      <c r="S270" s="17"/>
      <c r="T270" s="77"/>
      <c r="U270" s="78"/>
      <c r="V270" s="78"/>
      <c r="W270" s="76"/>
      <c r="X270" s="79"/>
      <c r="Y270" s="79"/>
      <c r="Z270" s="70"/>
      <c r="AA270" s="70"/>
      <c r="AB270" s="80"/>
      <c r="AC270" s="72">
        <v>64</v>
      </c>
      <c r="AD270" s="72">
        <v>159</v>
      </c>
      <c r="AE270" s="72">
        <v>514</v>
      </c>
      <c r="AF270" s="72">
        <v>24</v>
      </c>
      <c r="AG270" s="72" t="s">
        <v>878</v>
      </c>
      <c r="AH270" s="72"/>
      <c r="AI270" s="72"/>
      <c r="AJ270" s="72">
        <v>40423.144675925927</v>
      </c>
      <c r="AK270" s="72" t="s">
        <v>1506</v>
      </c>
      <c r="AL270" s="72" t="s">
        <v>1774</v>
      </c>
      <c r="AM270" s="72" t="s">
        <v>2169</v>
      </c>
      <c r="AN270" s="72">
        <v>40560.579386574071</v>
      </c>
    </row>
    <row r="271" spans="1:40" x14ac:dyDescent="0.25">
      <c r="A271" s="15" t="s">
        <v>386</v>
      </c>
      <c r="B271" s="52"/>
      <c r="C271" s="52"/>
      <c r="D271" s="52"/>
      <c r="E271" s="52"/>
      <c r="F271" s="53"/>
      <c r="G271" s="53"/>
      <c r="H271" s="54"/>
      <c r="I271" s="53"/>
      <c r="J271" s="16"/>
      <c r="K271" s="16"/>
      <c r="L271" s="74"/>
      <c r="M271" s="69"/>
      <c r="N271" s="97" t="s">
        <v>1340</v>
      </c>
      <c r="O271" s="16"/>
      <c r="P271" s="17"/>
      <c r="Q271" s="75"/>
      <c r="R271" s="75"/>
      <c r="S271" s="17"/>
      <c r="T271" s="77"/>
      <c r="U271" s="78"/>
      <c r="V271" s="78"/>
      <c r="W271" s="76"/>
      <c r="X271" s="79"/>
      <c r="Y271" s="79"/>
      <c r="Z271" s="70"/>
      <c r="AA271" s="70"/>
      <c r="AB271" s="80"/>
      <c r="AC271" s="72">
        <v>763</v>
      </c>
      <c r="AD271" s="72">
        <v>1319</v>
      </c>
      <c r="AE271" s="72">
        <v>16990</v>
      </c>
      <c r="AF271" s="72">
        <v>1094</v>
      </c>
      <c r="AG271" s="72" t="s">
        <v>879</v>
      </c>
      <c r="AH271" s="72" t="s">
        <v>1032</v>
      </c>
      <c r="AI271" s="72">
        <v>0</v>
      </c>
      <c r="AJ271" s="72">
        <v>39622.751550925925</v>
      </c>
      <c r="AK271" s="72" t="s">
        <v>1506</v>
      </c>
      <c r="AL271" s="72" t="s">
        <v>1775</v>
      </c>
      <c r="AM271" s="72" t="s">
        <v>2170</v>
      </c>
      <c r="AN271" s="72">
        <v>40560.694293981483</v>
      </c>
    </row>
    <row r="272" spans="1:40" x14ac:dyDescent="0.25">
      <c r="A272" s="15" t="s">
        <v>387</v>
      </c>
      <c r="B272" s="52"/>
      <c r="C272" s="52"/>
      <c r="D272" s="52"/>
      <c r="E272" s="52"/>
      <c r="F272" s="53"/>
      <c r="G272" s="53"/>
      <c r="H272" s="54"/>
      <c r="I272" s="53"/>
      <c r="J272" s="16"/>
      <c r="K272" s="16"/>
      <c r="L272" s="74"/>
      <c r="M272" s="69"/>
      <c r="N272" s="97" t="s">
        <v>1341</v>
      </c>
      <c r="O272" s="16"/>
      <c r="P272" s="17"/>
      <c r="Q272" s="75"/>
      <c r="R272" s="75"/>
      <c r="S272" s="17"/>
      <c r="T272" s="77"/>
      <c r="U272" s="78"/>
      <c r="V272" s="78"/>
      <c r="W272" s="76"/>
      <c r="X272" s="79"/>
      <c r="Y272" s="79"/>
      <c r="Z272" s="70"/>
      <c r="AA272" s="70"/>
      <c r="AB272" s="80"/>
      <c r="AC272" s="72">
        <v>804</v>
      </c>
      <c r="AD272" s="72">
        <v>778</v>
      </c>
      <c r="AE272" s="72">
        <v>2938</v>
      </c>
      <c r="AF272" s="72">
        <v>6</v>
      </c>
      <c r="AG272" s="72" t="s">
        <v>880</v>
      </c>
      <c r="AH272" s="72" t="s">
        <v>1037</v>
      </c>
      <c r="AI272" s="72">
        <v>-32400</v>
      </c>
      <c r="AJ272" s="72">
        <v>39820.798125000001</v>
      </c>
      <c r="AK272" s="72" t="s">
        <v>1506</v>
      </c>
      <c r="AL272" s="72" t="s">
        <v>1776</v>
      </c>
      <c r="AM272" s="72" t="s">
        <v>2166</v>
      </c>
      <c r="AN272" s="72">
        <v>40560.701898148145</v>
      </c>
    </row>
    <row r="273" spans="1:40" x14ac:dyDescent="0.25">
      <c r="A273" s="15" t="s">
        <v>388</v>
      </c>
      <c r="B273" s="52"/>
      <c r="C273" s="52"/>
      <c r="D273" s="52"/>
      <c r="E273" s="52"/>
      <c r="F273" s="53"/>
      <c r="G273" s="53"/>
      <c r="H273" s="54"/>
      <c r="I273" s="53"/>
      <c r="J273" s="16"/>
      <c r="K273" s="16"/>
      <c r="L273" s="74"/>
      <c r="M273" s="69"/>
      <c r="N273" s="97" t="s">
        <v>1342</v>
      </c>
      <c r="O273" s="16"/>
      <c r="P273" s="17"/>
      <c r="Q273" s="75"/>
      <c r="R273" s="75"/>
      <c r="S273" s="17"/>
      <c r="T273" s="77"/>
      <c r="U273" s="78"/>
      <c r="V273" s="78"/>
      <c r="W273" s="76"/>
      <c r="X273" s="79"/>
      <c r="Y273" s="79"/>
      <c r="Z273" s="70"/>
      <c r="AA273" s="70"/>
      <c r="AB273" s="80"/>
      <c r="AC273" s="72">
        <v>218</v>
      </c>
      <c r="AD273" s="72">
        <v>142</v>
      </c>
      <c r="AE273" s="72">
        <v>792</v>
      </c>
      <c r="AF273" s="72">
        <v>44</v>
      </c>
      <c r="AG273" s="72" t="s">
        <v>881</v>
      </c>
      <c r="AH273" s="72" t="s">
        <v>1059</v>
      </c>
      <c r="AI273" s="72">
        <v>3600</v>
      </c>
      <c r="AJ273" s="72">
        <v>40362.436481481483</v>
      </c>
      <c r="AK273" s="72" t="s">
        <v>1506</v>
      </c>
      <c r="AL273" s="72" t="s">
        <v>1777</v>
      </c>
      <c r="AM273" s="72" t="s">
        <v>2157</v>
      </c>
      <c r="AN273" s="72">
        <v>40560.702141203707</v>
      </c>
    </row>
    <row r="274" spans="1:40" x14ac:dyDescent="0.25">
      <c r="A274" s="15" t="s">
        <v>389</v>
      </c>
      <c r="B274" s="52"/>
      <c r="C274" s="52"/>
      <c r="D274" s="52"/>
      <c r="E274" s="52"/>
      <c r="F274" s="53"/>
      <c r="G274" s="53"/>
      <c r="H274" s="54"/>
      <c r="I274" s="53"/>
      <c r="J274" s="16"/>
      <c r="K274" s="16"/>
      <c r="L274" s="74"/>
      <c r="M274" s="69"/>
      <c r="N274" s="97" t="s">
        <v>1343</v>
      </c>
      <c r="O274" s="16"/>
      <c r="P274" s="17"/>
      <c r="Q274" s="75"/>
      <c r="R274" s="75"/>
      <c r="S274" s="17"/>
      <c r="T274" s="77"/>
      <c r="U274" s="78"/>
      <c r="V274" s="78"/>
      <c r="W274" s="76"/>
      <c r="X274" s="79"/>
      <c r="Y274" s="79"/>
      <c r="Z274" s="70"/>
      <c r="AA274" s="70"/>
      <c r="AB274" s="80"/>
      <c r="AC274" s="72">
        <v>1420</v>
      </c>
      <c r="AD274" s="72">
        <v>1442</v>
      </c>
      <c r="AE274" s="72">
        <v>5298</v>
      </c>
      <c r="AF274" s="72">
        <v>1861</v>
      </c>
      <c r="AG274" s="72" t="s">
        <v>882</v>
      </c>
      <c r="AH274" s="72" t="s">
        <v>1033</v>
      </c>
      <c r="AI274" s="72">
        <v>-18000</v>
      </c>
      <c r="AJ274" s="72">
        <v>39738.787523148145</v>
      </c>
      <c r="AK274" s="72" t="s">
        <v>1506</v>
      </c>
      <c r="AL274" s="72" t="s">
        <v>1778</v>
      </c>
      <c r="AM274" s="72" t="s">
        <v>2171</v>
      </c>
      <c r="AN274" s="72">
        <v>40560.708599537036</v>
      </c>
    </row>
    <row r="275" spans="1:40" x14ac:dyDescent="0.25">
      <c r="A275" s="15" t="s">
        <v>390</v>
      </c>
      <c r="B275" s="52"/>
      <c r="C275" s="52"/>
      <c r="D275" s="52"/>
      <c r="E275" s="52"/>
      <c r="F275" s="53"/>
      <c r="G275" s="53"/>
      <c r="H275" s="54"/>
      <c r="I275" s="53"/>
      <c r="J275" s="16"/>
      <c r="K275" s="16"/>
      <c r="L275" s="74"/>
      <c r="M275" s="69"/>
      <c r="N275" s="97" t="s">
        <v>1344</v>
      </c>
      <c r="O275" s="16"/>
      <c r="P275" s="17"/>
      <c r="Q275" s="75"/>
      <c r="R275" s="75"/>
      <c r="S275" s="17"/>
      <c r="T275" s="77"/>
      <c r="U275" s="78"/>
      <c r="V275" s="78"/>
      <c r="W275" s="76"/>
      <c r="X275" s="79"/>
      <c r="Y275" s="79"/>
      <c r="Z275" s="70"/>
      <c r="AA275" s="70"/>
      <c r="AB275" s="80"/>
      <c r="AC275" s="72">
        <v>172</v>
      </c>
      <c r="AD275" s="72">
        <v>123</v>
      </c>
      <c r="AE275" s="72">
        <v>720</v>
      </c>
      <c r="AF275" s="72">
        <v>0</v>
      </c>
      <c r="AG275" s="72" t="s">
        <v>883</v>
      </c>
      <c r="AH275" s="72"/>
      <c r="AI275" s="72"/>
      <c r="AJ275" s="72">
        <v>40431.530995370369</v>
      </c>
      <c r="AK275" s="72" t="s">
        <v>1506</v>
      </c>
      <c r="AL275" s="72" t="s">
        <v>1779</v>
      </c>
      <c r="AM275" s="72" t="s">
        <v>2172</v>
      </c>
      <c r="AN275" s="72">
        <v>40560.709131944444</v>
      </c>
    </row>
    <row r="276" spans="1:40" x14ac:dyDescent="0.25">
      <c r="A276" s="15" t="s">
        <v>488</v>
      </c>
      <c r="B276" s="52"/>
      <c r="C276" s="52"/>
      <c r="D276" s="52"/>
      <c r="E276" s="52"/>
      <c r="F276" s="53"/>
      <c r="G276" s="53"/>
      <c r="H276" s="54"/>
      <c r="I276" s="53"/>
      <c r="J276" s="16"/>
      <c r="K276" s="16"/>
      <c r="L276" s="74"/>
      <c r="M276" s="69"/>
      <c r="N276" s="97" t="s">
        <v>1345</v>
      </c>
      <c r="O276" s="16"/>
      <c r="P276" s="17"/>
      <c r="Q276" s="75"/>
      <c r="R276" s="75"/>
      <c r="S276" s="17"/>
      <c r="T276" s="77"/>
      <c r="U276" s="78"/>
      <c r="V276" s="78"/>
      <c r="W276" s="76"/>
      <c r="X276" s="79"/>
      <c r="Y276" s="79"/>
      <c r="Z276" s="70"/>
      <c r="AA276" s="70"/>
      <c r="AB276" s="80"/>
      <c r="AC276" s="72">
        <v>1999</v>
      </c>
      <c r="AD276" s="72">
        <v>855</v>
      </c>
      <c r="AE276" s="72">
        <v>994</v>
      </c>
      <c r="AF276" s="72">
        <v>1</v>
      </c>
      <c r="AG276" s="72" t="s">
        <v>884</v>
      </c>
      <c r="AH276" s="72" t="s">
        <v>1032</v>
      </c>
      <c r="AI276" s="72">
        <v>0</v>
      </c>
      <c r="AJ276" s="72">
        <v>40358.446284722224</v>
      </c>
      <c r="AK276" s="72" t="s">
        <v>1506</v>
      </c>
      <c r="AL276" s="72" t="s">
        <v>1780</v>
      </c>
      <c r="AM276" s="72" t="s">
        <v>2173</v>
      </c>
      <c r="AN276" s="72">
        <v>40560.716562499998</v>
      </c>
    </row>
    <row r="277" spans="1:40" x14ac:dyDescent="0.25">
      <c r="A277" s="15" t="s">
        <v>391</v>
      </c>
      <c r="B277" s="52"/>
      <c r="C277" s="52"/>
      <c r="D277" s="52"/>
      <c r="E277" s="52"/>
      <c r="F277" s="53"/>
      <c r="G277" s="53"/>
      <c r="H277" s="54"/>
      <c r="I277" s="53"/>
      <c r="J277" s="16"/>
      <c r="K277" s="16"/>
      <c r="L277" s="74"/>
      <c r="M277" s="69"/>
      <c r="N277" s="97" t="s">
        <v>1346</v>
      </c>
      <c r="O277" s="16"/>
      <c r="P277" s="17"/>
      <c r="Q277" s="75"/>
      <c r="R277" s="75"/>
      <c r="S277" s="17"/>
      <c r="T277" s="77"/>
      <c r="U277" s="78"/>
      <c r="V277" s="78"/>
      <c r="W277" s="76"/>
      <c r="X277" s="79"/>
      <c r="Y277" s="79"/>
      <c r="Z277" s="70"/>
      <c r="AA277" s="70"/>
      <c r="AB277" s="80"/>
      <c r="AC277" s="72">
        <v>142</v>
      </c>
      <c r="AD277" s="72">
        <v>144</v>
      </c>
      <c r="AE277" s="72">
        <v>649</v>
      </c>
      <c r="AF277" s="72">
        <v>0</v>
      </c>
      <c r="AG277" s="72" t="s">
        <v>885</v>
      </c>
      <c r="AH277" s="72" t="s">
        <v>1035</v>
      </c>
      <c r="AI277" s="72">
        <v>-21600</v>
      </c>
      <c r="AJ277" s="72">
        <v>40296.810416666667</v>
      </c>
      <c r="AK277" s="72" t="s">
        <v>1506</v>
      </c>
      <c r="AL277" s="72" t="s">
        <v>1781</v>
      </c>
      <c r="AM277" s="72" t="s">
        <v>2174</v>
      </c>
      <c r="AN277" s="72">
        <v>40560.672893518517</v>
      </c>
    </row>
    <row r="278" spans="1:40" x14ac:dyDescent="0.25">
      <c r="A278" s="15" t="s">
        <v>392</v>
      </c>
      <c r="B278" s="52"/>
      <c r="C278" s="52"/>
      <c r="D278" s="52"/>
      <c r="E278" s="52"/>
      <c r="F278" s="53"/>
      <c r="G278" s="53"/>
      <c r="H278" s="54"/>
      <c r="I278" s="53"/>
      <c r="J278" s="16"/>
      <c r="K278" s="16"/>
      <c r="L278" s="74"/>
      <c r="M278" s="69"/>
      <c r="N278" s="97" t="s">
        <v>1347</v>
      </c>
      <c r="O278" s="16"/>
      <c r="P278" s="17"/>
      <c r="Q278" s="75"/>
      <c r="R278" s="75"/>
      <c r="S278" s="17"/>
      <c r="T278" s="77"/>
      <c r="U278" s="78"/>
      <c r="V278" s="78"/>
      <c r="W278" s="76"/>
      <c r="X278" s="79"/>
      <c r="Y278" s="79"/>
      <c r="Z278" s="70"/>
      <c r="AA278" s="70"/>
      <c r="AB278" s="80"/>
      <c r="AC278" s="72">
        <v>572</v>
      </c>
      <c r="AD278" s="72">
        <v>1057</v>
      </c>
      <c r="AE278" s="72">
        <v>2470</v>
      </c>
      <c r="AF278" s="72">
        <v>73</v>
      </c>
      <c r="AG278" s="72" t="s">
        <v>886</v>
      </c>
      <c r="AH278" s="72" t="s">
        <v>1033</v>
      </c>
      <c r="AI278" s="72">
        <v>-18000</v>
      </c>
      <c r="AJ278" s="72">
        <v>39445.188414351855</v>
      </c>
      <c r="AK278" s="72" t="s">
        <v>1506</v>
      </c>
      <c r="AL278" s="72" t="s">
        <v>1782</v>
      </c>
      <c r="AM278" s="72" t="s">
        <v>2175</v>
      </c>
      <c r="AN278" s="72">
        <v>40560.710219907407</v>
      </c>
    </row>
    <row r="279" spans="1:40" x14ac:dyDescent="0.25">
      <c r="A279" s="15" t="s">
        <v>393</v>
      </c>
      <c r="B279" s="52"/>
      <c r="C279" s="52"/>
      <c r="D279" s="52"/>
      <c r="E279" s="52"/>
      <c r="F279" s="53"/>
      <c r="G279" s="53"/>
      <c r="H279" s="54"/>
      <c r="I279" s="53"/>
      <c r="J279" s="16"/>
      <c r="K279" s="16"/>
      <c r="L279" s="74"/>
      <c r="M279" s="69"/>
      <c r="N279" s="97" t="s">
        <v>1348</v>
      </c>
      <c r="O279" s="16"/>
      <c r="P279" s="17"/>
      <c r="Q279" s="75"/>
      <c r="R279" s="75"/>
      <c r="S279" s="17"/>
      <c r="T279" s="77"/>
      <c r="U279" s="78"/>
      <c r="V279" s="78"/>
      <c r="W279" s="76"/>
      <c r="X279" s="79"/>
      <c r="Y279" s="79"/>
      <c r="Z279" s="70"/>
      <c r="AA279" s="70"/>
      <c r="AB279" s="80"/>
      <c r="AC279" s="72">
        <v>1716</v>
      </c>
      <c r="AD279" s="72">
        <v>1376</v>
      </c>
      <c r="AE279" s="72">
        <v>5215</v>
      </c>
      <c r="AF279" s="72">
        <v>2315</v>
      </c>
      <c r="AG279" s="72" t="s">
        <v>887</v>
      </c>
      <c r="AH279" s="72" t="s">
        <v>1061</v>
      </c>
      <c r="AI279" s="72">
        <v>0</v>
      </c>
      <c r="AJ279" s="72">
        <v>39154.833726851852</v>
      </c>
      <c r="AK279" s="72" t="s">
        <v>1506</v>
      </c>
      <c r="AL279" s="72" t="s">
        <v>1783</v>
      </c>
      <c r="AM279" s="72" t="s">
        <v>2115</v>
      </c>
      <c r="AN279" s="72">
        <v>40560.712858796294</v>
      </c>
    </row>
    <row r="280" spans="1:40" x14ac:dyDescent="0.25">
      <c r="A280" s="15" t="s">
        <v>394</v>
      </c>
      <c r="B280" s="52"/>
      <c r="C280" s="52"/>
      <c r="D280" s="52"/>
      <c r="E280" s="52"/>
      <c r="F280" s="53"/>
      <c r="G280" s="53"/>
      <c r="H280" s="54"/>
      <c r="I280" s="53"/>
      <c r="J280" s="16"/>
      <c r="K280" s="16"/>
      <c r="L280" s="74"/>
      <c r="M280" s="69"/>
      <c r="N280" s="97" t="s">
        <v>1349</v>
      </c>
      <c r="O280" s="16"/>
      <c r="P280" s="17"/>
      <c r="Q280" s="75"/>
      <c r="R280" s="75"/>
      <c r="S280" s="17"/>
      <c r="T280" s="77"/>
      <c r="U280" s="78"/>
      <c r="V280" s="78"/>
      <c r="W280" s="76"/>
      <c r="X280" s="79"/>
      <c r="Y280" s="79"/>
      <c r="Z280" s="70"/>
      <c r="AA280" s="70"/>
      <c r="AB280" s="80"/>
      <c r="AC280" s="72">
        <v>150</v>
      </c>
      <c r="AD280" s="72">
        <v>174</v>
      </c>
      <c r="AE280" s="72">
        <v>766</v>
      </c>
      <c r="AF280" s="72">
        <v>0</v>
      </c>
      <c r="AG280" s="72" t="s">
        <v>888</v>
      </c>
      <c r="AH280" s="72" t="s">
        <v>1033</v>
      </c>
      <c r="AI280" s="72">
        <v>-18000</v>
      </c>
      <c r="AJ280" s="72">
        <v>39986.639155092591</v>
      </c>
      <c r="AK280" s="72" t="s">
        <v>1506</v>
      </c>
      <c r="AL280" s="72" t="s">
        <v>1784</v>
      </c>
      <c r="AM280" s="72" t="s">
        <v>2176</v>
      </c>
      <c r="AN280" s="72">
        <v>40560.713125000002</v>
      </c>
    </row>
    <row r="281" spans="1:40" x14ac:dyDescent="0.25">
      <c r="A281" s="15" t="s">
        <v>395</v>
      </c>
      <c r="B281" s="52"/>
      <c r="C281" s="52"/>
      <c r="D281" s="52"/>
      <c r="E281" s="52"/>
      <c r="F281" s="53"/>
      <c r="G281" s="53"/>
      <c r="H281" s="54"/>
      <c r="I281" s="53"/>
      <c r="J281" s="16"/>
      <c r="K281" s="16"/>
      <c r="L281" s="74"/>
      <c r="M281" s="69"/>
      <c r="N281" s="97" t="s">
        <v>1350</v>
      </c>
      <c r="O281" s="16"/>
      <c r="P281" s="17"/>
      <c r="Q281" s="75"/>
      <c r="R281" s="75"/>
      <c r="S281" s="17"/>
      <c r="T281" s="77"/>
      <c r="U281" s="78"/>
      <c r="V281" s="78"/>
      <c r="W281" s="76"/>
      <c r="X281" s="79"/>
      <c r="Y281" s="79"/>
      <c r="Z281" s="70"/>
      <c r="AA281" s="70"/>
      <c r="AB281" s="80"/>
      <c r="AC281" s="72">
        <v>517</v>
      </c>
      <c r="AD281" s="72">
        <v>777</v>
      </c>
      <c r="AE281" s="72">
        <v>1107</v>
      </c>
      <c r="AF281" s="72">
        <v>0</v>
      </c>
      <c r="AG281" s="72" t="s">
        <v>889</v>
      </c>
      <c r="AH281" s="72" t="s">
        <v>1064</v>
      </c>
      <c r="AI281" s="72">
        <v>7200</v>
      </c>
      <c r="AJ281" s="72">
        <v>40178.353993055556</v>
      </c>
      <c r="AK281" s="72" t="s">
        <v>1506</v>
      </c>
      <c r="AL281" s="72" t="s">
        <v>1785</v>
      </c>
      <c r="AM281" s="72" t="s">
        <v>2177</v>
      </c>
      <c r="AN281" s="72">
        <v>40560.713587962964</v>
      </c>
    </row>
    <row r="282" spans="1:40" x14ac:dyDescent="0.25">
      <c r="A282" s="15" t="s">
        <v>396</v>
      </c>
      <c r="B282" s="52"/>
      <c r="C282" s="52"/>
      <c r="D282" s="52"/>
      <c r="E282" s="52"/>
      <c r="F282" s="53"/>
      <c r="G282" s="53"/>
      <c r="H282" s="54"/>
      <c r="I282" s="53"/>
      <c r="J282" s="16"/>
      <c r="K282" s="16"/>
      <c r="L282" s="74"/>
      <c r="M282" s="69"/>
      <c r="N282" s="97" t="s">
        <v>1351</v>
      </c>
      <c r="O282" s="16"/>
      <c r="P282" s="17"/>
      <c r="Q282" s="75"/>
      <c r="R282" s="75"/>
      <c r="S282" s="17"/>
      <c r="T282" s="77"/>
      <c r="U282" s="78"/>
      <c r="V282" s="78"/>
      <c r="W282" s="76"/>
      <c r="X282" s="79"/>
      <c r="Y282" s="79"/>
      <c r="Z282" s="70"/>
      <c r="AA282" s="70"/>
      <c r="AB282" s="80"/>
      <c r="AC282" s="72">
        <v>84</v>
      </c>
      <c r="AD282" s="72">
        <v>82</v>
      </c>
      <c r="AE282" s="72">
        <v>273</v>
      </c>
      <c r="AF282" s="72">
        <v>5</v>
      </c>
      <c r="AG282" s="72" t="s">
        <v>890</v>
      </c>
      <c r="AH282" s="72" t="s">
        <v>1038</v>
      </c>
      <c r="AI282" s="72">
        <v>-25200</v>
      </c>
      <c r="AJ282" s="72">
        <v>40120.651087962964</v>
      </c>
      <c r="AK282" s="72" t="s">
        <v>1506</v>
      </c>
      <c r="AL282" s="72" t="s">
        <v>1786</v>
      </c>
      <c r="AM282" s="72" t="s">
        <v>2178</v>
      </c>
      <c r="AN282" s="72">
        <v>40560.713831018518</v>
      </c>
    </row>
    <row r="283" spans="1:40" x14ac:dyDescent="0.25">
      <c r="A283" s="15" t="s">
        <v>527</v>
      </c>
      <c r="B283" s="52"/>
      <c r="C283" s="52"/>
      <c r="D283" s="52"/>
      <c r="E283" s="52"/>
      <c r="F283" s="53"/>
      <c r="G283" s="53"/>
      <c r="H283" s="54"/>
      <c r="I283" s="53"/>
      <c r="J283" s="16"/>
      <c r="K283" s="16"/>
      <c r="L283" s="74"/>
      <c r="M283" s="69"/>
      <c r="N283" s="97" t="s">
        <v>1352</v>
      </c>
      <c r="O283" s="16"/>
      <c r="P283" s="17"/>
      <c r="Q283" s="75"/>
      <c r="R283" s="75"/>
      <c r="S283" s="17"/>
      <c r="T283" s="77"/>
      <c r="U283" s="78"/>
      <c r="V283" s="78"/>
      <c r="W283" s="76"/>
      <c r="X283" s="79"/>
      <c r="Y283" s="79"/>
      <c r="Z283" s="70"/>
      <c r="AA283" s="70"/>
      <c r="AB283" s="80"/>
      <c r="AC283" s="72">
        <v>179</v>
      </c>
      <c r="AD283" s="72">
        <v>856</v>
      </c>
      <c r="AE283" s="72">
        <v>192</v>
      </c>
      <c r="AF283" s="72">
        <v>0</v>
      </c>
      <c r="AG283" s="72" t="s">
        <v>891</v>
      </c>
      <c r="AH283" s="72" t="s">
        <v>1033</v>
      </c>
      <c r="AI283" s="72">
        <v>-18000</v>
      </c>
      <c r="AJ283" s="72">
        <v>39460.839780092596</v>
      </c>
      <c r="AK283" s="72" t="s">
        <v>1506</v>
      </c>
      <c r="AL283" s="72" t="s">
        <v>1787</v>
      </c>
      <c r="AM283" s="72" t="s">
        <v>2179</v>
      </c>
      <c r="AN283" s="72">
        <v>40560.142106481479</v>
      </c>
    </row>
    <row r="284" spans="1:40" x14ac:dyDescent="0.25">
      <c r="A284" s="15" t="s">
        <v>398</v>
      </c>
      <c r="B284" s="52"/>
      <c r="C284" s="52"/>
      <c r="D284" s="52"/>
      <c r="E284" s="52"/>
      <c r="F284" s="53"/>
      <c r="G284" s="53"/>
      <c r="H284" s="54"/>
      <c r="I284" s="53"/>
      <c r="J284" s="16"/>
      <c r="K284" s="16"/>
      <c r="L284" s="74"/>
      <c r="M284" s="69"/>
      <c r="N284" s="97" t="s">
        <v>1353</v>
      </c>
      <c r="O284" s="16"/>
      <c r="P284" s="17"/>
      <c r="Q284" s="75"/>
      <c r="R284" s="75"/>
      <c r="S284" s="17"/>
      <c r="T284" s="77"/>
      <c r="U284" s="78"/>
      <c r="V284" s="78"/>
      <c r="W284" s="76"/>
      <c r="X284" s="79"/>
      <c r="Y284" s="79"/>
      <c r="Z284" s="70"/>
      <c r="AA284" s="70"/>
      <c r="AB284" s="80"/>
      <c r="AC284" s="72">
        <v>859</v>
      </c>
      <c r="AD284" s="72">
        <v>940</v>
      </c>
      <c r="AE284" s="72">
        <v>7259</v>
      </c>
      <c r="AF284" s="72">
        <v>15</v>
      </c>
      <c r="AG284" s="72" t="s">
        <v>892</v>
      </c>
      <c r="AH284" s="72" t="s">
        <v>1033</v>
      </c>
      <c r="AI284" s="72">
        <v>-18000</v>
      </c>
      <c r="AJ284" s="72">
        <v>39792.933969907404</v>
      </c>
      <c r="AK284" s="72" t="s">
        <v>1506</v>
      </c>
      <c r="AL284" s="72" t="s">
        <v>1788</v>
      </c>
      <c r="AM284" s="72" t="s">
        <v>2157</v>
      </c>
      <c r="AN284" s="72">
        <v>40560.715081018519</v>
      </c>
    </row>
    <row r="285" spans="1:40" x14ac:dyDescent="0.25">
      <c r="A285" s="15" t="s">
        <v>399</v>
      </c>
      <c r="B285" s="52"/>
      <c r="C285" s="52"/>
      <c r="D285" s="52"/>
      <c r="E285" s="52"/>
      <c r="F285" s="53"/>
      <c r="G285" s="53"/>
      <c r="H285" s="54"/>
      <c r="I285" s="53"/>
      <c r="J285" s="16"/>
      <c r="K285" s="16"/>
      <c r="L285" s="74"/>
      <c r="M285" s="69"/>
      <c r="N285" s="97" t="s">
        <v>1354</v>
      </c>
      <c r="O285" s="16"/>
      <c r="P285" s="17"/>
      <c r="Q285" s="75"/>
      <c r="R285" s="75"/>
      <c r="S285" s="17"/>
      <c r="T285" s="77"/>
      <c r="U285" s="78"/>
      <c r="V285" s="78"/>
      <c r="W285" s="76"/>
      <c r="X285" s="79"/>
      <c r="Y285" s="79"/>
      <c r="Z285" s="70"/>
      <c r="AA285" s="70"/>
      <c r="AB285" s="80"/>
      <c r="AC285" s="72">
        <v>480</v>
      </c>
      <c r="AD285" s="72">
        <v>452</v>
      </c>
      <c r="AE285" s="72">
        <v>1799</v>
      </c>
      <c r="AF285" s="72">
        <v>68</v>
      </c>
      <c r="AG285" s="72" t="s">
        <v>893</v>
      </c>
      <c r="AH285" s="72" t="s">
        <v>1033</v>
      </c>
      <c r="AI285" s="72">
        <v>-18000</v>
      </c>
      <c r="AJ285" s="72">
        <v>39965.769490740742</v>
      </c>
      <c r="AK285" s="72" t="s">
        <v>1506</v>
      </c>
      <c r="AL285" s="72" t="s">
        <v>1789</v>
      </c>
      <c r="AM285" s="72" t="s">
        <v>2180</v>
      </c>
      <c r="AN285" s="72">
        <v>40560.701539351852</v>
      </c>
    </row>
    <row r="286" spans="1:40" x14ac:dyDescent="0.25">
      <c r="A286" s="15" t="s">
        <v>400</v>
      </c>
      <c r="B286" s="52"/>
      <c r="C286" s="52"/>
      <c r="D286" s="52"/>
      <c r="E286" s="52"/>
      <c r="F286" s="53"/>
      <c r="G286" s="53"/>
      <c r="H286" s="54"/>
      <c r="I286" s="53"/>
      <c r="J286" s="16"/>
      <c r="K286" s="16"/>
      <c r="L286" s="74"/>
      <c r="M286" s="69"/>
      <c r="N286" s="97" t="s">
        <v>1355</v>
      </c>
      <c r="O286" s="16"/>
      <c r="P286" s="17"/>
      <c r="Q286" s="75"/>
      <c r="R286" s="75"/>
      <c r="S286" s="17"/>
      <c r="T286" s="77"/>
      <c r="U286" s="78"/>
      <c r="V286" s="78"/>
      <c r="W286" s="76"/>
      <c r="X286" s="79"/>
      <c r="Y286" s="79"/>
      <c r="Z286" s="70"/>
      <c r="AA286" s="70"/>
      <c r="AB286" s="80"/>
      <c r="AC286" s="72">
        <v>111</v>
      </c>
      <c r="AD286" s="72">
        <v>72</v>
      </c>
      <c r="AE286" s="72">
        <v>233</v>
      </c>
      <c r="AF286" s="72">
        <v>0</v>
      </c>
      <c r="AG286" s="72" t="s">
        <v>894</v>
      </c>
      <c r="AH286" s="72" t="s">
        <v>1041</v>
      </c>
      <c r="AI286" s="72">
        <v>3600</v>
      </c>
      <c r="AJ286" s="72">
        <v>39845.968900462962</v>
      </c>
      <c r="AK286" s="72" t="s">
        <v>1506</v>
      </c>
      <c r="AL286" s="72" t="s">
        <v>1790</v>
      </c>
      <c r="AM286" s="72" t="s">
        <v>2181</v>
      </c>
      <c r="AN286" s="72">
        <v>40560.715752314813</v>
      </c>
    </row>
    <row r="287" spans="1:40" x14ac:dyDescent="0.25">
      <c r="A287" s="15" t="s">
        <v>401</v>
      </c>
      <c r="B287" s="52"/>
      <c r="C287" s="52"/>
      <c r="D287" s="52"/>
      <c r="E287" s="52"/>
      <c r="F287" s="53"/>
      <c r="G287" s="53"/>
      <c r="H287" s="54"/>
      <c r="I287" s="53"/>
      <c r="J287" s="16"/>
      <c r="K287" s="16"/>
      <c r="L287" s="74"/>
      <c r="M287" s="69"/>
      <c r="N287" s="97" t="s">
        <v>1356</v>
      </c>
      <c r="O287" s="16"/>
      <c r="P287" s="17"/>
      <c r="Q287" s="75"/>
      <c r="R287" s="75"/>
      <c r="S287" s="17"/>
      <c r="T287" s="77"/>
      <c r="U287" s="78"/>
      <c r="V287" s="78"/>
      <c r="W287" s="76"/>
      <c r="X287" s="79"/>
      <c r="Y287" s="79"/>
      <c r="Z287" s="70"/>
      <c r="AA287" s="70"/>
      <c r="AB287" s="80"/>
      <c r="AC287" s="72">
        <v>654</v>
      </c>
      <c r="AD287" s="72">
        <v>1216</v>
      </c>
      <c r="AE287" s="72">
        <v>1995</v>
      </c>
      <c r="AF287" s="72">
        <v>64</v>
      </c>
      <c r="AG287" s="72" t="s">
        <v>895</v>
      </c>
      <c r="AH287" s="72" t="s">
        <v>1033</v>
      </c>
      <c r="AI287" s="72">
        <v>-18000</v>
      </c>
      <c r="AJ287" s="72">
        <v>39563.589861111112</v>
      </c>
      <c r="AK287" s="72" t="s">
        <v>1506</v>
      </c>
      <c r="AL287" s="72" t="s">
        <v>1791</v>
      </c>
      <c r="AM287" s="72" t="s">
        <v>2182</v>
      </c>
      <c r="AN287" s="72">
        <v>40560.716307870367</v>
      </c>
    </row>
    <row r="288" spans="1:40" x14ac:dyDescent="0.25">
      <c r="A288" s="15" t="s">
        <v>402</v>
      </c>
      <c r="B288" s="52"/>
      <c r="C288" s="52"/>
      <c r="D288" s="52"/>
      <c r="E288" s="52"/>
      <c r="F288" s="53"/>
      <c r="G288" s="53"/>
      <c r="H288" s="54"/>
      <c r="I288" s="53"/>
      <c r="J288" s="16"/>
      <c r="K288" s="16"/>
      <c r="L288" s="74"/>
      <c r="M288" s="69"/>
      <c r="N288" s="97" t="s">
        <v>1357</v>
      </c>
      <c r="O288" s="16"/>
      <c r="P288" s="17"/>
      <c r="Q288" s="75"/>
      <c r="R288" s="75"/>
      <c r="S288" s="17"/>
      <c r="T288" s="77"/>
      <c r="U288" s="78"/>
      <c r="V288" s="78"/>
      <c r="W288" s="76"/>
      <c r="X288" s="79"/>
      <c r="Y288" s="79"/>
      <c r="Z288" s="70"/>
      <c r="AA288" s="70"/>
      <c r="AB288" s="80"/>
      <c r="AC288" s="72">
        <v>82</v>
      </c>
      <c r="AD288" s="72">
        <v>281</v>
      </c>
      <c r="AE288" s="72">
        <v>9716</v>
      </c>
      <c r="AF288" s="72">
        <v>50</v>
      </c>
      <c r="AG288" s="72" t="s">
        <v>896</v>
      </c>
      <c r="AH288" s="72" t="s">
        <v>1065</v>
      </c>
      <c r="AI288" s="72">
        <v>-25200</v>
      </c>
      <c r="AJ288" s="72">
        <v>40115.801446759258</v>
      </c>
      <c r="AK288" s="72" t="s">
        <v>1506</v>
      </c>
      <c r="AL288" s="72" t="s">
        <v>1792</v>
      </c>
      <c r="AM288" s="72" t="s">
        <v>2183</v>
      </c>
      <c r="AN288" s="72">
        <v>40560.723645833335</v>
      </c>
    </row>
    <row r="289" spans="1:40" x14ac:dyDescent="0.25">
      <c r="A289" s="15" t="s">
        <v>403</v>
      </c>
      <c r="B289" s="52"/>
      <c r="C289" s="52"/>
      <c r="D289" s="52"/>
      <c r="E289" s="52"/>
      <c r="F289" s="53"/>
      <c r="G289" s="53"/>
      <c r="H289" s="54"/>
      <c r="I289" s="53"/>
      <c r="J289" s="16"/>
      <c r="K289" s="16"/>
      <c r="L289" s="74"/>
      <c r="M289" s="69"/>
      <c r="N289" s="97" t="s">
        <v>1358</v>
      </c>
      <c r="O289" s="16"/>
      <c r="P289" s="17"/>
      <c r="Q289" s="75"/>
      <c r="R289" s="75"/>
      <c r="S289" s="17"/>
      <c r="T289" s="77"/>
      <c r="U289" s="78"/>
      <c r="V289" s="78"/>
      <c r="W289" s="76"/>
      <c r="X289" s="79"/>
      <c r="Y289" s="79"/>
      <c r="Z289" s="70"/>
      <c r="AA289" s="70"/>
      <c r="AB289" s="80"/>
      <c r="AC289" s="72">
        <v>90</v>
      </c>
      <c r="AD289" s="72">
        <v>13</v>
      </c>
      <c r="AE289" s="72">
        <v>95</v>
      </c>
      <c r="AF289" s="72">
        <v>5</v>
      </c>
      <c r="AG289" s="72" t="s">
        <v>897</v>
      </c>
      <c r="AH289" s="72" t="s">
        <v>1033</v>
      </c>
      <c r="AI289" s="72">
        <v>-18000</v>
      </c>
      <c r="AJ289" s="72">
        <v>40557.676168981481</v>
      </c>
      <c r="AK289" s="72" t="s">
        <v>1506</v>
      </c>
      <c r="AL289" s="72" t="s">
        <v>1793</v>
      </c>
      <c r="AM289" s="72" t="s">
        <v>2184</v>
      </c>
      <c r="AN289" s="72">
        <v>40560.724062499998</v>
      </c>
    </row>
    <row r="290" spans="1:40" x14ac:dyDescent="0.25">
      <c r="A290" s="15" t="s">
        <v>404</v>
      </c>
      <c r="B290" s="52"/>
      <c r="C290" s="52"/>
      <c r="D290" s="52"/>
      <c r="E290" s="52"/>
      <c r="F290" s="53"/>
      <c r="G290" s="53"/>
      <c r="H290" s="54"/>
      <c r="I290" s="53"/>
      <c r="J290" s="16"/>
      <c r="K290" s="16"/>
      <c r="L290" s="74"/>
      <c r="M290" s="69"/>
      <c r="N290" s="97" t="s">
        <v>1359</v>
      </c>
      <c r="O290" s="16"/>
      <c r="P290" s="17"/>
      <c r="Q290" s="75"/>
      <c r="R290" s="75"/>
      <c r="S290" s="17"/>
      <c r="T290" s="77"/>
      <c r="U290" s="78"/>
      <c r="V290" s="78"/>
      <c r="W290" s="76"/>
      <c r="X290" s="79"/>
      <c r="Y290" s="79"/>
      <c r="Z290" s="70"/>
      <c r="AA290" s="70"/>
      <c r="AB290" s="80"/>
      <c r="AC290" s="72">
        <v>168</v>
      </c>
      <c r="AD290" s="72">
        <v>579</v>
      </c>
      <c r="AE290" s="72">
        <v>3255</v>
      </c>
      <c r="AF290" s="72">
        <v>2</v>
      </c>
      <c r="AG290" s="72" t="s">
        <v>898</v>
      </c>
      <c r="AH290" s="72" t="s">
        <v>1042</v>
      </c>
      <c r="AI290" s="72">
        <v>-10800</v>
      </c>
      <c r="AJ290" s="72">
        <v>39597.735601851855</v>
      </c>
      <c r="AK290" s="72" t="s">
        <v>1506</v>
      </c>
      <c r="AL290" s="72" t="s">
        <v>1794</v>
      </c>
      <c r="AM290" s="72" t="s">
        <v>2185</v>
      </c>
      <c r="AN290" s="72">
        <v>40560.721122685187</v>
      </c>
    </row>
    <row r="291" spans="1:40" x14ac:dyDescent="0.25">
      <c r="A291" s="15" t="s">
        <v>405</v>
      </c>
      <c r="B291" s="52"/>
      <c r="C291" s="52"/>
      <c r="D291" s="52"/>
      <c r="E291" s="52"/>
      <c r="F291" s="53"/>
      <c r="G291" s="53"/>
      <c r="H291" s="54"/>
      <c r="I291" s="53"/>
      <c r="J291" s="16"/>
      <c r="K291" s="16"/>
      <c r="L291" s="74"/>
      <c r="M291" s="69"/>
      <c r="N291" s="97" t="s">
        <v>1360</v>
      </c>
      <c r="O291" s="16"/>
      <c r="P291" s="17"/>
      <c r="Q291" s="75"/>
      <c r="R291" s="75"/>
      <c r="S291" s="17"/>
      <c r="T291" s="77"/>
      <c r="U291" s="78"/>
      <c r="V291" s="78"/>
      <c r="W291" s="76"/>
      <c r="X291" s="79"/>
      <c r="Y291" s="79"/>
      <c r="Z291" s="70"/>
      <c r="AA291" s="70"/>
      <c r="AB291" s="80"/>
      <c r="AC291" s="72">
        <v>83</v>
      </c>
      <c r="AD291" s="72">
        <v>396</v>
      </c>
      <c r="AE291" s="72">
        <v>25537</v>
      </c>
      <c r="AF291" s="72">
        <v>28</v>
      </c>
      <c r="AG291" s="72" t="s">
        <v>899</v>
      </c>
      <c r="AH291" s="72" t="s">
        <v>1066</v>
      </c>
      <c r="AI291" s="72">
        <v>-14400</v>
      </c>
      <c r="AJ291" s="72">
        <v>40068.322627314818</v>
      </c>
      <c r="AK291" s="72" t="s">
        <v>1506</v>
      </c>
      <c r="AL291" s="72" t="s">
        <v>1795</v>
      </c>
      <c r="AM291" s="72" t="s">
        <v>2186</v>
      </c>
      <c r="AN291" s="72">
        <v>40560.725868055553</v>
      </c>
    </row>
    <row r="292" spans="1:40" x14ac:dyDescent="0.25">
      <c r="A292" s="15" t="s">
        <v>528</v>
      </c>
      <c r="B292" s="52"/>
      <c r="C292" s="52"/>
      <c r="D292" s="52"/>
      <c r="E292" s="52"/>
      <c r="F292" s="53"/>
      <c r="G292" s="53"/>
      <c r="H292" s="54"/>
      <c r="I292" s="53"/>
      <c r="J292" s="16"/>
      <c r="K292" s="16"/>
      <c r="L292" s="74"/>
      <c r="M292" s="69"/>
      <c r="N292" s="97" t="s">
        <v>1361</v>
      </c>
      <c r="O292" s="16"/>
      <c r="P292" s="17"/>
      <c r="Q292" s="75"/>
      <c r="R292" s="75"/>
      <c r="S292" s="17"/>
      <c r="T292" s="77"/>
      <c r="U292" s="78"/>
      <c r="V292" s="78"/>
      <c r="W292" s="76"/>
      <c r="X292" s="79"/>
      <c r="Y292" s="79"/>
      <c r="Z292" s="70"/>
      <c r="AA292" s="70"/>
      <c r="AB292" s="80"/>
      <c r="AC292" s="72">
        <v>394</v>
      </c>
      <c r="AD292" s="72">
        <v>722</v>
      </c>
      <c r="AE292" s="72">
        <v>1700</v>
      </c>
      <c r="AF292" s="72">
        <v>101</v>
      </c>
      <c r="AG292" s="72" t="s">
        <v>900</v>
      </c>
      <c r="AH292" s="72" t="s">
        <v>1036</v>
      </c>
      <c r="AI292" s="72">
        <v>-18000</v>
      </c>
      <c r="AJ292" s="72">
        <v>39718.662708333337</v>
      </c>
      <c r="AK292" s="72" t="s">
        <v>1506</v>
      </c>
      <c r="AL292" s="72" t="s">
        <v>1796</v>
      </c>
      <c r="AM292" s="72" t="s">
        <v>2187</v>
      </c>
      <c r="AN292" s="72">
        <v>40560.079363425924</v>
      </c>
    </row>
    <row r="293" spans="1:40" x14ac:dyDescent="0.25">
      <c r="A293" s="15" t="s">
        <v>407</v>
      </c>
      <c r="B293" s="52"/>
      <c r="C293" s="52"/>
      <c r="D293" s="52"/>
      <c r="E293" s="52"/>
      <c r="F293" s="53"/>
      <c r="G293" s="53"/>
      <c r="H293" s="54"/>
      <c r="I293" s="53"/>
      <c r="J293" s="16"/>
      <c r="K293" s="16"/>
      <c r="L293" s="74"/>
      <c r="M293" s="69"/>
      <c r="N293" s="97" t="s">
        <v>1362</v>
      </c>
      <c r="O293" s="16"/>
      <c r="P293" s="17"/>
      <c r="Q293" s="75"/>
      <c r="R293" s="75"/>
      <c r="S293" s="17"/>
      <c r="T293" s="77"/>
      <c r="U293" s="78"/>
      <c r="V293" s="78"/>
      <c r="W293" s="76"/>
      <c r="X293" s="79"/>
      <c r="Y293" s="79"/>
      <c r="Z293" s="70"/>
      <c r="AA293" s="70"/>
      <c r="AB293" s="80"/>
      <c r="AC293" s="72">
        <v>71</v>
      </c>
      <c r="AD293" s="72">
        <v>211</v>
      </c>
      <c r="AE293" s="72">
        <v>379</v>
      </c>
      <c r="AF293" s="72">
        <v>0</v>
      </c>
      <c r="AG293" s="72" t="s">
        <v>901</v>
      </c>
      <c r="AH293" s="72" t="s">
        <v>1033</v>
      </c>
      <c r="AI293" s="72">
        <v>-18000</v>
      </c>
      <c r="AJ293" s="72">
        <v>39937.719502314816</v>
      </c>
      <c r="AK293" s="72" t="s">
        <v>1506</v>
      </c>
      <c r="AL293" s="72" t="s">
        <v>1797</v>
      </c>
      <c r="AM293" s="72" t="s">
        <v>2188</v>
      </c>
      <c r="AN293" s="72">
        <v>40560.734293981484</v>
      </c>
    </row>
    <row r="294" spans="1:40" x14ac:dyDescent="0.25">
      <c r="A294" s="15" t="s">
        <v>436</v>
      </c>
      <c r="B294" s="52"/>
      <c r="C294" s="52"/>
      <c r="D294" s="52"/>
      <c r="E294" s="52"/>
      <c r="F294" s="53"/>
      <c r="G294" s="53"/>
      <c r="H294" s="54"/>
      <c r="I294" s="53"/>
      <c r="J294" s="16"/>
      <c r="K294" s="16"/>
      <c r="L294" s="74"/>
      <c r="M294" s="69"/>
      <c r="N294" s="97" t="s">
        <v>1363</v>
      </c>
      <c r="O294" s="16"/>
      <c r="P294" s="17"/>
      <c r="Q294" s="75"/>
      <c r="R294" s="75"/>
      <c r="S294" s="17"/>
      <c r="T294" s="77"/>
      <c r="U294" s="78"/>
      <c r="V294" s="78"/>
      <c r="W294" s="76"/>
      <c r="X294" s="79"/>
      <c r="Y294" s="79"/>
      <c r="Z294" s="70"/>
      <c r="AA294" s="70"/>
      <c r="AB294" s="80"/>
      <c r="AC294" s="72">
        <v>333</v>
      </c>
      <c r="AD294" s="72">
        <v>208</v>
      </c>
      <c r="AE294" s="72">
        <v>890</v>
      </c>
      <c r="AF294" s="72">
        <v>49</v>
      </c>
      <c r="AG294" s="72" t="s">
        <v>902</v>
      </c>
      <c r="AH294" s="72" t="s">
        <v>1038</v>
      </c>
      <c r="AI294" s="72">
        <v>-25200</v>
      </c>
      <c r="AJ294" s="72">
        <v>39949.079131944447</v>
      </c>
      <c r="AK294" s="72" t="s">
        <v>1506</v>
      </c>
      <c r="AL294" s="72" t="s">
        <v>1798</v>
      </c>
      <c r="AM294" s="72" t="s">
        <v>2189</v>
      </c>
      <c r="AN294" s="72">
        <v>40560.784560185188</v>
      </c>
    </row>
    <row r="295" spans="1:40" x14ac:dyDescent="0.25">
      <c r="A295" s="15" t="s">
        <v>408</v>
      </c>
      <c r="B295" s="52"/>
      <c r="C295" s="52"/>
      <c r="D295" s="52"/>
      <c r="E295" s="52"/>
      <c r="F295" s="53"/>
      <c r="G295" s="53"/>
      <c r="H295" s="54"/>
      <c r="I295" s="53"/>
      <c r="J295" s="16"/>
      <c r="K295" s="16"/>
      <c r="L295" s="74"/>
      <c r="M295" s="69"/>
      <c r="N295" s="97" t="s">
        <v>1364</v>
      </c>
      <c r="O295" s="16"/>
      <c r="P295" s="17"/>
      <c r="Q295" s="75"/>
      <c r="R295" s="75"/>
      <c r="S295" s="17"/>
      <c r="T295" s="77"/>
      <c r="U295" s="78"/>
      <c r="V295" s="78"/>
      <c r="W295" s="76"/>
      <c r="X295" s="79"/>
      <c r="Y295" s="79"/>
      <c r="Z295" s="70"/>
      <c r="AA295" s="70"/>
      <c r="AB295" s="80"/>
      <c r="AC295" s="72">
        <v>516</v>
      </c>
      <c r="AD295" s="72">
        <v>1829</v>
      </c>
      <c r="AE295" s="72">
        <v>6730</v>
      </c>
      <c r="AF295" s="72">
        <v>0</v>
      </c>
      <c r="AG295" s="72" t="s">
        <v>903</v>
      </c>
      <c r="AH295" s="72" t="s">
        <v>1033</v>
      </c>
      <c r="AI295" s="72">
        <v>-18000</v>
      </c>
      <c r="AJ295" s="72">
        <v>39756.580312500002</v>
      </c>
      <c r="AK295" s="72" t="s">
        <v>1506</v>
      </c>
      <c r="AL295" s="72" t="s">
        <v>1799</v>
      </c>
      <c r="AM295" s="72" t="s">
        <v>2190</v>
      </c>
      <c r="AN295" s="72">
        <v>40560.733738425923</v>
      </c>
    </row>
    <row r="296" spans="1:40" x14ac:dyDescent="0.25">
      <c r="A296" s="15" t="s">
        <v>409</v>
      </c>
      <c r="B296" s="52"/>
      <c r="C296" s="52"/>
      <c r="D296" s="52"/>
      <c r="E296" s="52"/>
      <c r="F296" s="53"/>
      <c r="G296" s="53"/>
      <c r="H296" s="54"/>
      <c r="I296" s="53"/>
      <c r="J296" s="16"/>
      <c r="K296" s="16"/>
      <c r="L296" s="74"/>
      <c r="M296" s="69"/>
      <c r="N296" s="97" t="s">
        <v>1365</v>
      </c>
      <c r="O296" s="16"/>
      <c r="P296" s="17"/>
      <c r="Q296" s="75"/>
      <c r="R296" s="75"/>
      <c r="S296" s="17"/>
      <c r="T296" s="77"/>
      <c r="U296" s="78"/>
      <c r="V296" s="78"/>
      <c r="W296" s="76"/>
      <c r="X296" s="79"/>
      <c r="Y296" s="79"/>
      <c r="Z296" s="70"/>
      <c r="AA296" s="70"/>
      <c r="AB296" s="80"/>
      <c r="AC296" s="72">
        <v>538</v>
      </c>
      <c r="AD296" s="72">
        <v>1329</v>
      </c>
      <c r="AE296" s="72">
        <v>3167</v>
      </c>
      <c r="AF296" s="72">
        <v>3</v>
      </c>
      <c r="AG296" s="72" t="s">
        <v>904</v>
      </c>
      <c r="AH296" s="72" t="s">
        <v>1033</v>
      </c>
      <c r="AI296" s="72">
        <v>-18000</v>
      </c>
      <c r="AJ296" s="72">
        <v>39515.980092592596</v>
      </c>
      <c r="AK296" s="72" t="s">
        <v>1506</v>
      </c>
      <c r="AL296" s="72" t="s">
        <v>1800</v>
      </c>
      <c r="AM296" s="72" t="s">
        <v>2191</v>
      </c>
      <c r="AN296" s="72">
        <v>40560.734594907408</v>
      </c>
    </row>
    <row r="297" spans="1:40" x14ac:dyDescent="0.25">
      <c r="A297" s="15" t="s">
        <v>410</v>
      </c>
      <c r="B297" s="52"/>
      <c r="C297" s="52"/>
      <c r="D297" s="52"/>
      <c r="E297" s="52"/>
      <c r="F297" s="53"/>
      <c r="G297" s="53"/>
      <c r="H297" s="54"/>
      <c r="I297" s="53"/>
      <c r="J297" s="16"/>
      <c r="K297" s="16"/>
      <c r="L297" s="74"/>
      <c r="M297" s="69"/>
      <c r="N297" s="97" t="s">
        <v>1366</v>
      </c>
      <c r="O297" s="16"/>
      <c r="P297" s="17"/>
      <c r="Q297" s="75"/>
      <c r="R297" s="75"/>
      <c r="S297" s="17"/>
      <c r="T297" s="77"/>
      <c r="U297" s="78"/>
      <c r="V297" s="78"/>
      <c r="W297" s="76"/>
      <c r="X297" s="79"/>
      <c r="Y297" s="79"/>
      <c r="Z297" s="70"/>
      <c r="AA297" s="70"/>
      <c r="AB297" s="80"/>
      <c r="AC297" s="72">
        <v>72</v>
      </c>
      <c r="AD297" s="72">
        <v>39</v>
      </c>
      <c r="AE297" s="72">
        <v>104</v>
      </c>
      <c r="AF297" s="72">
        <v>2</v>
      </c>
      <c r="AG297" s="72" t="s">
        <v>905</v>
      </c>
      <c r="AH297" s="72" t="s">
        <v>1033</v>
      </c>
      <c r="AI297" s="72">
        <v>-18000</v>
      </c>
      <c r="AJ297" s="72">
        <v>40110.540613425925</v>
      </c>
      <c r="AK297" s="72" t="s">
        <v>1506</v>
      </c>
      <c r="AL297" s="72" t="s">
        <v>1801</v>
      </c>
      <c r="AM297" s="72" t="s">
        <v>2192</v>
      </c>
      <c r="AN297" s="72">
        <v>40560.734652777777</v>
      </c>
    </row>
    <row r="298" spans="1:40" x14ac:dyDescent="0.25">
      <c r="A298" s="15" t="s">
        <v>411</v>
      </c>
      <c r="B298" s="52"/>
      <c r="C298" s="52"/>
      <c r="D298" s="52"/>
      <c r="E298" s="52"/>
      <c r="F298" s="53"/>
      <c r="G298" s="53"/>
      <c r="H298" s="54"/>
      <c r="I298" s="53"/>
      <c r="J298" s="16"/>
      <c r="K298" s="16"/>
      <c r="L298" s="74"/>
      <c r="M298" s="69"/>
      <c r="N298" s="97" t="s">
        <v>1367</v>
      </c>
      <c r="O298" s="16"/>
      <c r="P298" s="17"/>
      <c r="Q298" s="75"/>
      <c r="R298" s="75"/>
      <c r="S298" s="17"/>
      <c r="T298" s="77"/>
      <c r="U298" s="78"/>
      <c r="V298" s="78"/>
      <c r="W298" s="76"/>
      <c r="X298" s="79"/>
      <c r="Y298" s="79"/>
      <c r="Z298" s="70"/>
      <c r="AA298" s="70"/>
      <c r="AB298" s="80"/>
      <c r="AC298" s="72">
        <v>580</v>
      </c>
      <c r="AD298" s="72">
        <v>442</v>
      </c>
      <c r="AE298" s="72">
        <v>4603</v>
      </c>
      <c r="AF298" s="72">
        <v>0</v>
      </c>
      <c r="AG298" s="72" t="s">
        <v>906</v>
      </c>
      <c r="AH298" s="72" t="s">
        <v>1033</v>
      </c>
      <c r="AI298" s="72">
        <v>-18000</v>
      </c>
      <c r="AJ298" s="72">
        <v>39922.789085648146</v>
      </c>
      <c r="AK298" s="72" t="s">
        <v>1506</v>
      </c>
      <c r="AL298" s="72" t="s">
        <v>1802</v>
      </c>
      <c r="AM298" s="72" t="s">
        <v>2193</v>
      </c>
      <c r="AN298" s="72">
        <v>40560.735150462962</v>
      </c>
    </row>
    <row r="299" spans="1:40" x14ac:dyDescent="0.25">
      <c r="A299" s="15" t="s">
        <v>412</v>
      </c>
      <c r="B299" s="52"/>
      <c r="C299" s="52"/>
      <c r="D299" s="52"/>
      <c r="E299" s="52"/>
      <c r="F299" s="53"/>
      <c r="G299" s="53"/>
      <c r="H299" s="54"/>
      <c r="I299" s="53"/>
      <c r="J299" s="16"/>
      <c r="K299" s="16"/>
      <c r="L299" s="74"/>
      <c r="M299" s="69"/>
      <c r="N299" s="97" t="s">
        <v>1368</v>
      </c>
      <c r="O299" s="16"/>
      <c r="P299" s="17"/>
      <c r="Q299" s="75"/>
      <c r="R299" s="75"/>
      <c r="S299" s="17"/>
      <c r="T299" s="77"/>
      <c r="U299" s="78"/>
      <c r="V299" s="78"/>
      <c r="W299" s="76"/>
      <c r="X299" s="79"/>
      <c r="Y299" s="79"/>
      <c r="Z299" s="70"/>
      <c r="AA299" s="70"/>
      <c r="AB299" s="80"/>
      <c r="AC299" s="72">
        <v>142</v>
      </c>
      <c r="AD299" s="72">
        <v>111</v>
      </c>
      <c r="AE299" s="72">
        <v>586</v>
      </c>
      <c r="AF299" s="72">
        <v>4</v>
      </c>
      <c r="AG299" s="72" t="s">
        <v>907</v>
      </c>
      <c r="AH299" s="72"/>
      <c r="AI299" s="72"/>
      <c r="AJ299" s="72">
        <v>40246.734189814815</v>
      </c>
      <c r="AK299" s="72" t="s">
        <v>1506</v>
      </c>
      <c r="AL299" s="72" t="s">
        <v>1803</v>
      </c>
      <c r="AM299" s="72" t="s">
        <v>2194</v>
      </c>
      <c r="AN299" s="72">
        <v>40560.736562500002</v>
      </c>
    </row>
    <row r="300" spans="1:40" x14ac:dyDescent="0.25">
      <c r="A300" s="15" t="s">
        <v>413</v>
      </c>
      <c r="B300" s="52"/>
      <c r="C300" s="52"/>
      <c r="D300" s="52"/>
      <c r="E300" s="52"/>
      <c r="F300" s="53"/>
      <c r="G300" s="53"/>
      <c r="H300" s="54"/>
      <c r="I300" s="53"/>
      <c r="J300" s="16"/>
      <c r="K300" s="16"/>
      <c r="L300" s="74"/>
      <c r="M300" s="69"/>
      <c r="N300" s="97" t="s">
        <v>1369</v>
      </c>
      <c r="O300" s="16"/>
      <c r="P300" s="17"/>
      <c r="Q300" s="75"/>
      <c r="R300" s="75"/>
      <c r="S300" s="17"/>
      <c r="T300" s="77"/>
      <c r="U300" s="78"/>
      <c r="V300" s="78"/>
      <c r="W300" s="76"/>
      <c r="X300" s="79"/>
      <c r="Y300" s="79"/>
      <c r="Z300" s="70"/>
      <c r="AA300" s="70"/>
      <c r="AB300" s="80"/>
      <c r="AC300" s="72">
        <v>528</v>
      </c>
      <c r="AD300" s="72">
        <v>469</v>
      </c>
      <c r="AE300" s="72">
        <v>986</v>
      </c>
      <c r="AF300" s="72">
        <v>6</v>
      </c>
      <c r="AG300" s="72" t="s">
        <v>908</v>
      </c>
      <c r="AH300" s="72" t="s">
        <v>1035</v>
      </c>
      <c r="AI300" s="72">
        <v>-21600</v>
      </c>
      <c r="AJ300" s="72">
        <v>39665.652581018519</v>
      </c>
      <c r="AK300" s="72" t="s">
        <v>1506</v>
      </c>
      <c r="AL300" s="72" t="s">
        <v>1804</v>
      </c>
      <c r="AM300" s="72" t="s">
        <v>2195</v>
      </c>
      <c r="AN300" s="72">
        <v>40560.736689814818</v>
      </c>
    </row>
    <row r="301" spans="1:40" x14ac:dyDescent="0.25">
      <c r="A301" s="15" t="s">
        <v>414</v>
      </c>
      <c r="B301" s="52"/>
      <c r="C301" s="52"/>
      <c r="D301" s="52"/>
      <c r="E301" s="52"/>
      <c r="F301" s="53"/>
      <c r="G301" s="53"/>
      <c r="H301" s="54"/>
      <c r="I301" s="53"/>
      <c r="J301" s="16"/>
      <c r="K301" s="16"/>
      <c r="L301" s="74"/>
      <c r="M301" s="69"/>
      <c r="N301" s="97" t="s">
        <v>1370</v>
      </c>
      <c r="O301" s="16"/>
      <c r="P301" s="17"/>
      <c r="Q301" s="75"/>
      <c r="R301" s="75"/>
      <c r="S301" s="17"/>
      <c r="T301" s="77"/>
      <c r="U301" s="78"/>
      <c r="V301" s="78"/>
      <c r="W301" s="76"/>
      <c r="X301" s="79"/>
      <c r="Y301" s="79"/>
      <c r="Z301" s="70"/>
      <c r="AA301" s="70"/>
      <c r="AB301" s="80"/>
      <c r="AC301" s="72">
        <v>1067</v>
      </c>
      <c r="AD301" s="72">
        <v>1182</v>
      </c>
      <c r="AE301" s="72">
        <v>4966</v>
      </c>
      <c r="AF301" s="72">
        <v>156</v>
      </c>
      <c r="AG301" s="72" t="s">
        <v>909</v>
      </c>
      <c r="AH301" s="72" t="s">
        <v>1036</v>
      </c>
      <c r="AI301" s="72">
        <v>-18000</v>
      </c>
      <c r="AJ301" s="72">
        <v>40060.926145833335</v>
      </c>
      <c r="AK301" s="72" t="s">
        <v>1506</v>
      </c>
      <c r="AL301" s="72" t="s">
        <v>1805</v>
      </c>
      <c r="AM301" s="72" t="s">
        <v>2196</v>
      </c>
      <c r="AN301" s="72">
        <v>40560.738298611112</v>
      </c>
    </row>
    <row r="302" spans="1:40" x14ac:dyDescent="0.25">
      <c r="A302" s="15" t="s">
        <v>416</v>
      </c>
      <c r="B302" s="52"/>
      <c r="C302" s="52"/>
      <c r="D302" s="52"/>
      <c r="E302" s="52"/>
      <c r="F302" s="53"/>
      <c r="G302" s="53"/>
      <c r="H302" s="54"/>
      <c r="I302" s="53"/>
      <c r="J302" s="16"/>
      <c r="K302" s="16"/>
      <c r="L302" s="74"/>
      <c r="M302" s="69"/>
      <c r="N302" s="97" t="s">
        <v>1371</v>
      </c>
      <c r="O302" s="16"/>
      <c r="P302" s="17"/>
      <c r="Q302" s="75"/>
      <c r="R302" s="75"/>
      <c r="S302" s="17"/>
      <c r="T302" s="77"/>
      <c r="U302" s="78"/>
      <c r="V302" s="78"/>
      <c r="W302" s="76"/>
      <c r="X302" s="79"/>
      <c r="Y302" s="79"/>
      <c r="Z302" s="70"/>
      <c r="AA302" s="70"/>
      <c r="AB302" s="80"/>
      <c r="AC302" s="72">
        <v>81</v>
      </c>
      <c r="AD302" s="72">
        <v>41</v>
      </c>
      <c r="AE302" s="72">
        <v>74</v>
      </c>
      <c r="AF302" s="72">
        <v>1</v>
      </c>
      <c r="AG302" s="72" t="s">
        <v>910</v>
      </c>
      <c r="AH302" s="72" t="s">
        <v>1062</v>
      </c>
      <c r="AI302" s="72">
        <v>-14400</v>
      </c>
      <c r="AJ302" s="72">
        <v>40450.764525462961</v>
      </c>
      <c r="AK302" s="72" t="s">
        <v>1506</v>
      </c>
      <c r="AL302" s="72" t="s">
        <v>1806</v>
      </c>
      <c r="AM302" s="72" t="s">
        <v>2197</v>
      </c>
      <c r="AN302" s="72">
        <v>40560.740659722222</v>
      </c>
    </row>
    <row r="303" spans="1:40" x14ac:dyDescent="0.25">
      <c r="A303" s="15" t="s">
        <v>418</v>
      </c>
      <c r="B303" s="52"/>
      <c r="C303" s="52"/>
      <c r="D303" s="52"/>
      <c r="E303" s="52"/>
      <c r="F303" s="53"/>
      <c r="G303" s="53"/>
      <c r="H303" s="54"/>
      <c r="I303" s="53"/>
      <c r="J303" s="16"/>
      <c r="K303" s="16"/>
      <c r="L303" s="74"/>
      <c r="M303" s="69"/>
      <c r="N303" s="97" t="s">
        <v>1372</v>
      </c>
      <c r="O303" s="16"/>
      <c r="P303" s="17"/>
      <c r="Q303" s="75"/>
      <c r="R303" s="75"/>
      <c r="S303" s="17"/>
      <c r="T303" s="77"/>
      <c r="U303" s="78"/>
      <c r="V303" s="78"/>
      <c r="W303" s="76"/>
      <c r="X303" s="79"/>
      <c r="Y303" s="79"/>
      <c r="Z303" s="70"/>
      <c r="AA303" s="70"/>
      <c r="AB303" s="80"/>
      <c r="AC303" s="72">
        <v>20</v>
      </c>
      <c r="AD303" s="72">
        <v>2</v>
      </c>
      <c r="AE303" s="72">
        <v>47</v>
      </c>
      <c r="AF303" s="72">
        <v>0</v>
      </c>
      <c r="AG303" s="72" t="s">
        <v>911</v>
      </c>
      <c r="AH303" s="72" t="s">
        <v>1033</v>
      </c>
      <c r="AI303" s="72">
        <v>-18000</v>
      </c>
      <c r="AJ303" s="72">
        <v>40474.950949074075</v>
      </c>
      <c r="AK303" s="72" t="s">
        <v>1506</v>
      </c>
      <c r="AL303" s="72" t="s">
        <v>1807</v>
      </c>
      <c r="AM303" s="72" t="s">
        <v>1979</v>
      </c>
      <c r="AN303" s="72">
        <v>40560.743483796294</v>
      </c>
    </row>
    <row r="304" spans="1:40" x14ac:dyDescent="0.25">
      <c r="A304" s="15" t="s">
        <v>419</v>
      </c>
      <c r="B304" s="52"/>
      <c r="C304" s="52"/>
      <c r="D304" s="52"/>
      <c r="E304" s="52"/>
      <c r="F304" s="53"/>
      <c r="G304" s="53"/>
      <c r="H304" s="54"/>
      <c r="I304" s="53"/>
      <c r="J304" s="16"/>
      <c r="K304" s="16"/>
      <c r="L304" s="74"/>
      <c r="M304" s="69"/>
      <c r="N304" s="97" t="s">
        <v>1373</v>
      </c>
      <c r="O304" s="16"/>
      <c r="P304" s="17"/>
      <c r="Q304" s="75"/>
      <c r="R304" s="75"/>
      <c r="S304" s="17"/>
      <c r="T304" s="77"/>
      <c r="U304" s="78"/>
      <c r="V304" s="78"/>
      <c r="W304" s="76"/>
      <c r="X304" s="79"/>
      <c r="Y304" s="79"/>
      <c r="Z304" s="70"/>
      <c r="AA304" s="70"/>
      <c r="AB304" s="80"/>
      <c r="AC304" s="72">
        <v>20</v>
      </c>
      <c r="AD304" s="72">
        <v>9</v>
      </c>
      <c r="AE304" s="72">
        <v>16</v>
      </c>
      <c r="AF304" s="72">
        <v>0</v>
      </c>
      <c r="AG304" s="72"/>
      <c r="AH304" s="72" t="s">
        <v>1033</v>
      </c>
      <c r="AI304" s="72">
        <v>-18000</v>
      </c>
      <c r="AJ304" s="72">
        <v>39925.066828703704</v>
      </c>
      <c r="AK304" s="72" t="s">
        <v>1506</v>
      </c>
      <c r="AL304" s="72" t="s">
        <v>1808</v>
      </c>
      <c r="AM304" s="72" t="s">
        <v>2198</v>
      </c>
      <c r="AN304" s="72">
        <v>40560.748935185184</v>
      </c>
    </row>
    <row r="305" spans="1:40" x14ac:dyDescent="0.25">
      <c r="A305" s="15" t="s">
        <v>420</v>
      </c>
      <c r="B305" s="52"/>
      <c r="C305" s="52"/>
      <c r="D305" s="52"/>
      <c r="E305" s="52"/>
      <c r="F305" s="53"/>
      <c r="G305" s="53"/>
      <c r="H305" s="54"/>
      <c r="I305" s="53"/>
      <c r="J305" s="16"/>
      <c r="K305" s="16"/>
      <c r="L305" s="74"/>
      <c r="M305" s="69"/>
      <c r="N305" s="97" t="s">
        <v>1374</v>
      </c>
      <c r="O305" s="16"/>
      <c r="P305" s="17"/>
      <c r="Q305" s="75"/>
      <c r="R305" s="75"/>
      <c r="S305" s="17"/>
      <c r="T305" s="77"/>
      <c r="U305" s="78"/>
      <c r="V305" s="78"/>
      <c r="W305" s="76"/>
      <c r="X305" s="79"/>
      <c r="Y305" s="79"/>
      <c r="Z305" s="70"/>
      <c r="AA305" s="70"/>
      <c r="AB305" s="80"/>
      <c r="AC305" s="72">
        <v>203</v>
      </c>
      <c r="AD305" s="72">
        <v>184</v>
      </c>
      <c r="AE305" s="72">
        <v>9921</v>
      </c>
      <c r="AF305" s="72">
        <v>12</v>
      </c>
      <c r="AG305" s="72" t="s">
        <v>912</v>
      </c>
      <c r="AH305" s="72" t="s">
        <v>1033</v>
      </c>
      <c r="AI305" s="72">
        <v>-18000</v>
      </c>
      <c r="AJ305" s="72">
        <v>39821.734456018516</v>
      </c>
      <c r="AK305" s="72" t="s">
        <v>1506</v>
      </c>
      <c r="AL305" s="72" t="s">
        <v>1809</v>
      </c>
      <c r="AM305" s="72" t="s">
        <v>2199</v>
      </c>
      <c r="AN305" s="72">
        <v>40560.749791666669</v>
      </c>
    </row>
    <row r="306" spans="1:40" x14ac:dyDescent="0.25">
      <c r="A306" s="15" t="s">
        <v>421</v>
      </c>
      <c r="B306" s="52"/>
      <c r="C306" s="52"/>
      <c r="D306" s="52"/>
      <c r="E306" s="52"/>
      <c r="F306" s="53"/>
      <c r="G306" s="53"/>
      <c r="H306" s="54"/>
      <c r="I306" s="53"/>
      <c r="J306" s="16"/>
      <c r="K306" s="16"/>
      <c r="L306" s="74"/>
      <c r="M306" s="69"/>
      <c r="N306" s="97" t="s">
        <v>1375</v>
      </c>
      <c r="O306" s="16"/>
      <c r="P306" s="17"/>
      <c r="Q306" s="75"/>
      <c r="R306" s="75"/>
      <c r="S306" s="17"/>
      <c r="T306" s="77"/>
      <c r="U306" s="78"/>
      <c r="V306" s="78"/>
      <c r="W306" s="76"/>
      <c r="X306" s="79"/>
      <c r="Y306" s="79"/>
      <c r="Z306" s="70"/>
      <c r="AA306" s="70"/>
      <c r="AB306" s="80"/>
      <c r="AC306" s="72">
        <v>204</v>
      </c>
      <c r="AD306" s="72">
        <v>1091</v>
      </c>
      <c r="AE306" s="72">
        <v>6328</v>
      </c>
      <c r="AF306" s="72">
        <v>11</v>
      </c>
      <c r="AG306" s="72" t="s">
        <v>913</v>
      </c>
      <c r="AH306" s="72" t="s">
        <v>1033</v>
      </c>
      <c r="AI306" s="72">
        <v>-18000</v>
      </c>
      <c r="AJ306" s="72">
        <v>39475.847060185188</v>
      </c>
      <c r="AK306" s="72" t="s">
        <v>1506</v>
      </c>
      <c r="AL306" s="72" t="s">
        <v>1810</v>
      </c>
      <c r="AM306" s="72" t="s">
        <v>2200</v>
      </c>
      <c r="AN306" s="72">
        <v>40560.751793981479</v>
      </c>
    </row>
    <row r="307" spans="1:40" x14ac:dyDescent="0.25">
      <c r="A307" s="15" t="s">
        <v>422</v>
      </c>
      <c r="B307" s="52"/>
      <c r="C307" s="52"/>
      <c r="D307" s="52"/>
      <c r="E307" s="52"/>
      <c r="F307" s="53"/>
      <c r="G307" s="53"/>
      <c r="H307" s="54"/>
      <c r="I307" s="53"/>
      <c r="J307" s="16"/>
      <c r="K307" s="16"/>
      <c r="L307" s="74"/>
      <c r="M307" s="69"/>
      <c r="N307" s="97" t="s">
        <v>1376</v>
      </c>
      <c r="O307" s="16"/>
      <c r="P307" s="17"/>
      <c r="Q307" s="75"/>
      <c r="R307" s="75"/>
      <c r="S307" s="17"/>
      <c r="T307" s="77"/>
      <c r="U307" s="78"/>
      <c r="V307" s="78"/>
      <c r="W307" s="76"/>
      <c r="X307" s="79"/>
      <c r="Y307" s="79"/>
      <c r="Z307" s="70"/>
      <c r="AA307" s="70"/>
      <c r="AB307" s="80"/>
      <c r="AC307" s="72">
        <v>125</v>
      </c>
      <c r="AD307" s="72">
        <v>3310</v>
      </c>
      <c r="AE307" s="72">
        <v>2056</v>
      </c>
      <c r="AF307" s="72">
        <v>0</v>
      </c>
      <c r="AG307" s="72" t="s">
        <v>914</v>
      </c>
      <c r="AH307" s="72" t="s">
        <v>1033</v>
      </c>
      <c r="AI307" s="72">
        <v>-18000</v>
      </c>
      <c r="AJ307" s="72">
        <v>40010.782500000001</v>
      </c>
      <c r="AK307" s="72" t="s">
        <v>1506</v>
      </c>
      <c r="AL307" s="72" t="s">
        <v>1811</v>
      </c>
      <c r="AM307" s="72" t="s">
        <v>1990</v>
      </c>
      <c r="AN307" s="72">
        <v>40560.754918981482</v>
      </c>
    </row>
    <row r="308" spans="1:40" x14ac:dyDescent="0.25">
      <c r="A308" s="15" t="s">
        <v>423</v>
      </c>
      <c r="B308" s="52"/>
      <c r="C308" s="52"/>
      <c r="D308" s="52"/>
      <c r="E308" s="52"/>
      <c r="F308" s="53"/>
      <c r="G308" s="53"/>
      <c r="H308" s="54"/>
      <c r="I308" s="53"/>
      <c r="J308" s="16"/>
      <c r="K308" s="16"/>
      <c r="L308" s="74"/>
      <c r="M308" s="69"/>
      <c r="N308" s="97" t="s">
        <v>1377</v>
      </c>
      <c r="O308" s="16"/>
      <c r="P308" s="17"/>
      <c r="Q308" s="75"/>
      <c r="R308" s="75"/>
      <c r="S308" s="17"/>
      <c r="T308" s="77"/>
      <c r="U308" s="78"/>
      <c r="V308" s="78"/>
      <c r="W308" s="76"/>
      <c r="X308" s="79"/>
      <c r="Y308" s="79"/>
      <c r="Z308" s="70"/>
      <c r="AA308" s="70"/>
      <c r="AB308" s="80"/>
      <c r="AC308" s="72">
        <v>418</v>
      </c>
      <c r="AD308" s="72">
        <v>797</v>
      </c>
      <c r="AE308" s="72">
        <v>517</v>
      </c>
      <c r="AF308" s="72">
        <v>3</v>
      </c>
      <c r="AG308" s="72" t="s">
        <v>915</v>
      </c>
      <c r="AH308" s="72" t="s">
        <v>1033</v>
      </c>
      <c r="AI308" s="72">
        <v>-18000</v>
      </c>
      <c r="AJ308" s="72">
        <v>39734.178564814814</v>
      </c>
      <c r="AK308" s="72" t="s">
        <v>1506</v>
      </c>
      <c r="AL308" s="72" t="s">
        <v>1812</v>
      </c>
      <c r="AM308" s="72" t="s">
        <v>2201</v>
      </c>
      <c r="AN308" s="72">
        <v>40560.760462962964</v>
      </c>
    </row>
    <row r="309" spans="1:40" x14ac:dyDescent="0.25">
      <c r="A309" s="15" t="s">
        <v>427</v>
      </c>
      <c r="B309" s="52"/>
      <c r="C309" s="52"/>
      <c r="D309" s="52"/>
      <c r="E309" s="52"/>
      <c r="F309" s="53"/>
      <c r="G309" s="53"/>
      <c r="H309" s="54"/>
      <c r="I309" s="53"/>
      <c r="J309" s="16"/>
      <c r="K309" s="16"/>
      <c r="L309" s="74"/>
      <c r="M309" s="69"/>
      <c r="N309" s="97" t="s">
        <v>1378</v>
      </c>
      <c r="O309" s="16"/>
      <c r="P309" s="17"/>
      <c r="Q309" s="75"/>
      <c r="R309" s="75"/>
      <c r="S309" s="17"/>
      <c r="T309" s="77"/>
      <c r="U309" s="78"/>
      <c r="V309" s="78"/>
      <c r="W309" s="76"/>
      <c r="X309" s="79"/>
      <c r="Y309" s="79"/>
      <c r="Z309" s="70"/>
      <c r="AA309" s="70"/>
      <c r="AB309" s="80"/>
      <c r="AC309" s="72">
        <v>69</v>
      </c>
      <c r="AD309" s="72">
        <v>282</v>
      </c>
      <c r="AE309" s="72">
        <v>304</v>
      </c>
      <c r="AF309" s="72">
        <v>0</v>
      </c>
      <c r="AG309" s="72" t="s">
        <v>916</v>
      </c>
      <c r="AH309" s="72" t="s">
        <v>1035</v>
      </c>
      <c r="AI309" s="72">
        <v>-21600</v>
      </c>
      <c r="AJ309" s="72">
        <v>39497.93478009259</v>
      </c>
      <c r="AK309" s="72" t="s">
        <v>1506</v>
      </c>
      <c r="AL309" s="72" t="s">
        <v>1813</v>
      </c>
      <c r="AM309" s="72" t="s">
        <v>1990</v>
      </c>
      <c r="AN309" s="72">
        <v>40560.754918981482</v>
      </c>
    </row>
    <row r="310" spans="1:40" x14ac:dyDescent="0.25">
      <c r="A310" s="15" t="s">
        <v>424</v>
      </c>
      <c r="B310" s="52"/>
      <c r="C310" s="52"/>
      <c r="D310" s="52"/>
      <c r="E310" s="52"/>
      <c r="F310" s="53"/>
      <c r="G310" s="53"/>
      <c r="H310" s="54"/>
      <c r="I310" s="53"/>
      <c r="J310" s="16"/>
      <c r="K310" s="16"/>
      <c r="L310" s="74"/>
      <c r="M310" s="69"/>
      <c r="N310" s="97" t="s">
        <v>1379</v>
      </c>
      <c r="O310" s="16"/>
      <c r="P310" s="17"/>
      <c r="Q310" s="75"/>
      <c r="R310" s="75"/>
      <c r="S310" s="17"/>
      <c r="T310" s="77"/>
      <c r="U310" s="78"/>
      <c r="V310" s="78"/>
      <c r="W310" s="76"/>
      <c r="X310" s="79"/>
      <c r="Y310" s="79"/>
      <c r="Z310" s="70"/>
      <c r="AA310" s="70"/>
      <c r="AB310" s="80"/>
      <c r="AC310" s="72">
        <v>186</v>
      </c>
      <c r="AD310" s="72">
        <v>1159</v>
      </c>
      <c r="AE310" s="72">
        <v>1152</v>
      </c>
      <c r="AF310" s="72">
        <v>1</v>
      </c>
      <c r="AG310" s="72" t="s">
        <v>917</v>
      </c>
      <c r="AH310" s="72" t="s">
        <v>1033</v>
      </c>
      <c r="AI310" s="72">
        <v>-18000</v>
      </c>
      <c r="AJ310" s="72">
        <v>39796.912118055552</v>
      </c>
      <c r="AK310" s="72" t="s">
        <v>1506</v>
      </c>
      <c r="AL310" s="72" t="s">
        <v>1814</v>
      </c>
      <c r="AM310" s="72" t="s">
        <v>2202</v>
      </c>
      <c r="AN310" s="72">
        <v>40560.762719907405</v>
      </c>
    </row>
    <row r="311" spans="1:40" x14ac:dyDescent="0.25">
      <c r="A311" s="15" t="s">
        <v>442</v>
      </c>
      <c r="B311" s="52"/>
      <c r="C311" s="52"/>
      <c r="D311" s="52"/>
      <c r="E311" s="52"/>
      <c r="F311" s="53"/>
      <c r="G311" s="53"/>
      <c r="H311" s="54"/>
      <c r="I311" s="53"/>
      <c r="J311" s="16"/>
      <c r="K311" s="16"/>
      <c r="L311" s="74"/>
      <c r="M311" s="69"/>
      <c r="N311" s="97" t="s">
        <v>1380</v>
      </c>
      <c r="O311" s="16"/>
      <c r="P311" s="17"/>
      <c r="Q311" s="75"/>
      <c r="R311" s="75"/>
      <c r="S311" s="17"/>
      <c r="T311" s="77"/>
      <c r="U311" s="78"/>
      <c r="V311" s="78"/>
      <c r="W311" s="76"/>
      <c r="X311" s="79"/>
      <c r="Y311" s="79"/>
      <c r="Z311" s="70"/>
      <c r="AA311" s="70"/>
      <c r="AB311" s="80"/>
      <c r="AC311" s="72">
        <v>366</v>
      </c>
      <c r="AD311" s="72">
        <v>713</v>
      </c>
      <c r="AE311" s="72">
        <v>318</v>
      </c>
      <c r="AF311" s="72">
        <v>0</v>
      </c>
      <c r="AG311" s="72" t="s">
        <v>918</v>
      </c>
      <c r="AH311" s="72" t="s">
        <v>1038</v>
      </c>
      <c r="AI311" s="72">
        <v>-25200</v>
      </c>
      <c r="AJ311" s="72">
        <v>40004.854108796295</v>
      </c>
      <c r="AK311" s="72" t="s">
        <v>1506</v>
      </c>
      <c r="AL311" s="72" t="s">
        <v>1815</v>
      </c>
      <c r="AM311" s="72" t="s">
        <v>2203</v>
      </c>
      <c r="AN311" s="72">
        <v>40560.729224537034</v>
      </c>
    </row>
    <row r="312" spans="1:40" x14ac:dyDescent="0.25">
      <c r="A312" s="15" t="s">
        <v>425</v>
      </c>
      <c r="B312" s="52"/>
      <c r="C312" s="52"/>
      <c r="D312" s="52"/>
      <c r="E312" s="52"/>
      <c r="F312" s="53"/>
      <c r="G312" s="53"/>
      <c r="H312" s="54"/>
      <c r="I312" s="53"/>
      <c r="J312" s="16"/>
      <c r="K312" s="16"/>
      <c r="L312" s="74"/>
      <c r="M312" s="69"/>
      <c r="N312" s="97" t="s">
        <v>1381</v>
      </c>
      <c r="O312" s="16"/>
      <c r="P312" s="17"/>
      <c r="Q312" s="75"/>
      <c r="R312" s="75"/>
      <c r="S312" s="17"/>
      <c r="T312" s="77"/>
      <c r="U312" s="78"/>
      <c r="V312" s="78"/>
      <c r="W312" s="76"/>
      <c r="X312" s="79"/>
      <c r="Y312" s="79"/>
      <c r="Z312" s="70"/>
      <c r="AA312" s="70"/>
      <c r="AB312" s="80"/>
      <c r="AC312" s="72">
        <v>186</v>
      </c>
      <c r="AD312" s="72">
        <v>302</v>
      </c>
      <c r="AE312" s="72">
        <v>2740</v>
      </c>
      <c r="AF312" s="72">
        <v>135</v>
      </c>
      <c r="AG312" s="72" t="s">
        <v>919</v>
      </c>
      <c r="AH312" s="72" t="s">
        <v>1035</v>
      </c>
      <c r="AI312" s="72">
        <v>-21600</v>
      </c>
      <c r="AJ312" s="72">
        <v>39879.328703703701</v>
      </c>
      <c r="AK312" s="72" t="s">
        <v>1506</v>
      </c>
      <c r="AL312" s="72" t="s">
        <v>1816</v>
      </c>
      <c r="AM312" s="72" t="s">
        <v>2194</v>
      </c>
      <c r="AN312" s="72">
        <v>40560.76295138889</v>
      </c>
    </row>
    <row r="313" spans="1:40" x14ac:dyDescent="0.25">
      <c r="A313" s="15" t="s">
        <v>428</v>
      </c>
      <c r="B313" s="52"/>
      <c r="C313" s="52"/>
      <c r="D313" s="52"/>
      <c r="E313" s="52"/>
      <c r="F313" s="53"/>
      <c r="G313" s="53"/>
      <c r="H313" s="54"/>
      <c r="I313" s="53"/>
      <c r="J313" s="16"/>
      <c r="K313" s="16"/>
      <c r="L313" s="74"/>
      <c r="M313" s="69"/>
      <c r="N313" s="97" t="s">
        <v>1382</v>
      </c>
      <c r="O313" s="16"/>
      <c r="P313" s="17"/>
      <c r="Q313" s="75"/>
      <c r="R313" s="75"/>
      <c r="S313" s="17"/>
      <c r="T313" s="77"/>
      <c r="U313" s="78"/>
      <c r="V313" s="78"/>
      <c r="W313" s="76"/>
      <c r="X313" s="79"/>
      <c r="Y313" s="79"/>
      <c r="Z313" s="70"/>
      <c r="AA313" s="70"/>
      <c r="AB313" s="80"/>
      <c r="AC313" s="72">
        <v>481</v>
      </c>
      <c r="AD313" s="72">
        <v>110</v>
      </c>
      <c r="AE313" s="72">
        <v>716</v>
      </c>
      <c r="AF313" s="72">
        <v>48</v>
      </c>
      <c r="AG313" s="72"/>
      <c r="AH313" s="72" t="s">
        <v>1033</v>
      </c>
      <c r="AI313" s="72">
        <v>-18000</v>
      </c>
      <c r="AJ313" s="72">
        <v>39625.06622685185</v>
      </c>
      <c r="AK313" s="72" t="s">
        <v>1506</v>
      </c>
      <c r="AL313" s="72" t="s">
        <v>1817</v>
      </c>
      <c r="AM313" s="72" t="s">
        <v>2204</v>
      </c>
      <c r="AN313" s="72">
        <v>40560.767569444448</v>
      </c>
    </row>
    <row r="314" spans="1:40" x14ac:dyDescent="0.25">
      <c r="A314" s="15" t="s">
        <v>429</v>
      </c>
      <c r="B314" s="52"/>
      <c r="C314" s="52"/>
      <c r="D314" s="52"/>
      <c r="E314" s="52"/>
      <c r="F314" s="53"/>
      <c r="G314" s="53"/>
      <c r="H314" s="54"/>
      <c r="I314" s="53"/>
      <c r="J314" s="16"/>
      <c r="K314" s="16"/>
      <c r="L314" s="74"/>
      <c r="M314" s="69"/>
      <c r="N314" s="97" t="s">
        <v>1383</v>
      </c>
      <c r="O314" s="16"/>
      <c r="P314" s="17"/>
      <c r="Q314" s="75"/>
      <c r="R314" s="75"/>
      <c r="S314" s="17"/>
      <c r="T314" s="77"/>
      <c r="U314" s="78"/>
      <c r="V314" s="78"/>
      <c r="W314" s="76"/>
      <c r="X314" s="79"/>
      <c r="Y314" s="79"/>
      <c r="Z314" s="70"/>
      <c r="AA314" s="70"/>
      <c r="AB314" s="80"/>
      <c r="AC314" s="72">
        <v>339</v>
      </c>
      <c r="AD314" s="72">
        <v>362</v>
      </c>
      <c r="AE314" s="72">
        <v>5373</v>
      </c>
      <c r="AF314" s="72">
        <v>0</v>
      </c>
      <c r="AG314" s="72" t="s">
        <v>920</v>
      </c>
      <c r="AH314" s="72" t="s">
        <v>1038</v>
      </c>
      <c r="AI314" s="72">
        <v>-25200</v>
      </c>
      <c r="AJ314" s="72">
        <v>39907.782233796293</v>
      </c>
      <c r="AK314" s="72" t="s">
        <v>1506</v>
      </c>
      <c r="AL314" s="72" t="s">
        <v>1818</v>
      </c>
      <c r="AM314" s="72" t="s">
        <v>2205</v>
      </c>
      <c r="AN314" s="72">
        <v>40560.770949074074</v>
      </c>
    </row>
    <row r="315" spans="1:40" x14ac:dyDescent="0.25">
      <c r="A315" s="15" t="s">
        <v>430</v>
      </c>
      <c r="B315" s="52"/>
      <c r="C315" s="52"/>
      <c r="D315" s="52"/>
      <c r="E315" s="52"/>
      <c r="F315" s="53"/>
      <c r="G315" s="53"/>
      <c r="H315" s="54"/>
      <c r="I315" s="53"/>
      <c r="J315" s="16"/>
      <c r="K315" s="16"/>
      <c r="L315" s="74"/>
      <c r="M315" s="69"/>
      <c r="N315" s="97" t="s">
        <v>1384</v>
      </c>
      <c r="O315" s="16"/>
      <c r="P315" s="17"/>
      <c r="Q315" s="75"/>
      <c r="R315" s="75"/>
      <c r="S315" s="17"/>
      <c r="T315" s="77"/>
      <c r="U315" s="78"/>
      <c r="V315" s="78"/>
      <c r="W315" s="76"/>
      <c r="X315" s="79"/>
      <c r="Y315" s="79"/>
      <c r="Z315" s="70"/>
      <c r="AA315" s="70"/>
      <c r="AB315" s="80"/>
      <c r="AC315" s="72">
        <v>967</v>
      </c>
      <c r="AD315" s="72">
        <v>1410</v>
      </c>
      <c r="AE315" s="72">
        <v>23506</v>
      </c>
      <c r="AF315" s="72">
        <v>87</v>
      </c>
      <c r="AG315" s="72" t="s">
        <v>921</v>
      </c>
      <c r="AH315" s="72" t="s">
        <v>1034</v>
      </c>
      <c r="AI315" s="72">
        <v>-28800</v>
      </c>
      <c r="AJ315" s="72">
        <v>39624.979074074072</v>
      </c>
      <c r="AK315" s="72" t="s">
        <v>1506</v>
      </c>
      <c r="AL315" s="72" t="s">
        <v>1819</v>
      </c>
      <c r="AM315" s="72" t="s">
        <v>2206</v>
      </c>
      <c r="AN315" s="72">
        <v>40560.77207175926</v>
      </c>
    </row>
    <row r="316" spans="1:40" x14ac:dyDescent="0.25">
      <c r="A316" s="15" t="s">
        <v>431</v>
      </c>
      <c r="B316" s="52"/>
      <c r="C316" s="52"/>
      <c r="D316" s="52"/>
      <c r="E316" s="52"/>
      <c r="F316" s="53"/>
      <c r="G316" s="53"/>
      <c r="H316" s="54"/>
      <c r="I316" s="53"/>
      <c r="J316" s="16"/>
      <c r="K316" s="16"/>
      <c r="L316" s="74"/>
      <c r="M316" s="69"/>
      <c r="N316" s="97" t="s">
        <v>1385</v>
      </c>
      <c r="O316" s="16"/>
      <c r="P316" s="17"/>
      <c r="Q316" s="75"/>
      <c r="R316" s="75"/>
      <c r="S316" s="17"/>
      <c r="T316" s="77"/>
      <c r="U316" s="78"/>
      <c r="V316" s="78"/>
      <c r="W316" s="76"/>
      <c r="X316" s="79"/>
      <c r="Y316" s="79"/>
      <c r="Z316" s="70"/>
      <c r="AA316" s="70"/>
      <c r="AB316" s="80"/>
      <c r="AC316" s="72">
        <v>455</v>
      </c>
      <c r="AD316" s="72">
        <v>481</v>
      </c>
      <c r="AE316" s="72">
        <v>6265</v>
      </c>
      <c r="AF316" s="72">
        <v>19</v>
      </c>
      <c r="AG316" s="72" t="s">
        <v>922</v>
      </c>
      <c r="AH316" s="72" t="s">
        <v>1034</v>
      </c>
      <c r="AI316" s="72">
        <v>-28800</v>
      </c>
      <c r="AJ316" s="72">
        <v>39899.712326388886</v>
      </c>
      <c r="AK316" s="72" t="s">
        <v>1506</v>
      </c>
      <c r="AL316" s="72" t="s">
        <v>1820</v>
      </c>
      <c r="AM316" s="72" t="s">
        <v>1990</v>
      </c>
      <c r="AN316" s="72">
        <v>40560.77920138889</v>
      </c>
    </row>
    <row r="317" spans="1:40" x14ac:dyDescent="0.25">
      <c r="A317" s="15" t="s">
        <v>432</v>
      </c>
      <c r="B317" s="52"/>
      <c r="C317" s="52"/>
      <c r="D317" s="52"/>
      <c r="E317" s="52"/>
      <c r="F317" s="53"/>
      <c r="G317" s="53"/>
      <c r="H317" s="54"/>
      <c r="I317" s="53"/>
      <c r="J317" s="16"/>
      <c r="K317" s="16"/>
      <c r="L317" s="74"/>
      <c r="M317" s="69"/>
      <c r="N317" s="97" t="s">
        <v>1386</v>
      </c>
      <c r="O317" s="16"/>
      <c r="P317" s="17"/>
      <c r="Q317" s="75"/>
      <c r="R317" s="75"/>
      <c r="S317" s="17"/>
      <c r="T317" s="77"/>
      <c r="U317" s="78"/>
      <c r="V317" s="78"/>
      <c r="W317" s="76"/>
      <c r="X317" s="79"/>
      <c r="Y317" s="79"/>
      <c r="Z317" s="70"/>
      <c r="AA317" s="70"/>
      <c r="AB317" s="80"/>
      <c r="AC317" s="72">
        <v>303</v>
      </c>
      <c r="AD317" s="72">
        <v>184</v>
      </c>
      <c r="AE317" s="72">
        <v>1240</v>
      </c>
      <c r="AF317" s="72">
        <v>0</v>
      </c>
      <c r="AG317" s="72" t="s">
        <v>923</v>
      </c>
      <c r="AH317" s="72" t="s">
        <v>1038</v>
      </c>
      <c r="AI317" s="72">
        <v>-25200</v>
      </c>
      <c r="AJ317" s="72">
        <v>40206.933113425926</v>
      </c>
      <c r="AK317" s="72" t="s">
        <v>1506</v>
      </c>
      <c r="AL317" s="72" t="s">
        <v>1821</v>
      </c>
      <c r="AM317" s="72" t="s">
        <v>2207</v>
      </c>
      <c r="AN317" s="72">
        <v>40560.774652777778</v>
      </c>
    </row>
    <row r="318" spans="1:40" x14ac:dyDescent="0.25">
      <c r="A318" s="15" t="s">
        <v>433</v>
      </c>
      <c r="B318" s="52"/>
      <c r="C318" s="52"/>
      <c r="D318" s="52"/>
      <c r="E318" s="52"/>
      <c r="F318" s="53"/>
      <c r="G318" s="53"/>
      <c r="H318" s="54"/>
      <c r="I318" s="53"/>
      <c r="J318" s="16"/>
      <c r="K318" s="16"/>
      <c r="L318" s="74"/>
      <c r="M318" s="69"/>
      <c r="N318" s="97" t="s">
        <v>1387</v>
      </c>
      <c r="O318" s="16"/>
      <c r="P318" s="17"/>
      <c r="Q318" s="75"/>
      <c r="R318" s="75"/>
      <c r="S318" s="17"/>
      <c r="T318" s="77"/>
      <c r="U318" s="78"/>
      <c r="V318" s="78"/>
      <c r="W318" s="76"/>
      <c r="X318" s="79"/>
      <c r="Y318" s="79"/>
      <c r="Z318" s="70"/>
      <c r="AA318" s="70"/>
      <c r="AB318" s="80"/>
      <c r="AC318" s="72">
        <v>234</v>
      </c>
      <c r="AD318" s="72">
        <v>129</v>
      </c>
      <c r="AE318" s="72">
        <v>558</v>
      </c>
      <c r="AF318" s="72">
        <v>0</v>
      </c>
      <c r="AG318" s="72" t="s">
        <v>924</v>
      </c>
      <c r="AH318" s="72" t="s">
        <v>1034</v>
      </c>
      <c r="AI318" s="72">
        <v>-28800</v>
      </c>
      <c r="AJ318" s="72">
        <v>39996.905601851853</v>
      </c>
      <c r="AK318" s="72" t="s">
        <v>1506</v>
      </c>
      <c r="AL318" s="72" t="s">
        <v>1822</v>
      </c>
      <c r="AM318" s="72" t="s">
        <v>2208</v>
      </c>
      <c r="AN318" s="72">
        <v>40560.783321759256</v>
      </c>
    </row>
    <row r="319" spans="1:40" x14ac:dyDescent="0.25">
      <c r="A319" s="15" t="s">
        <v>434</v>
      </c>
      <c r="B319" s="52"/>
      <c r="C319" s="52"/>
      <c r="D319" s="52"/>
      <c r="E319" s="52"/>
      <c r="F319" s="53"/>
      <c r="G319" s="53"/>
      <c r="H319" s="54"/>
      <c r="I319" s="53"/>
      <c r="J319" s="16"/>
      <c r="K319" s="16"/>
      <c r="L319" s="74"/>
      <c r="M319" s="69"/>
      <c r="N319" s="97" t="s">
        <v>1388</v>
      </c>
      <c r="O319" s="16"/>
      <c r="P319" s="17"/>
      <c r="Q319" s="75"/>
      <c r="R319" s="75"/>
      <c r="S319" s="17"/>
      <c r="T319" s="77"/>
      <c r="U319" s="78"/>
      <c r="V319" s="78"/>
      <c r="W319" s="76"/>
      <c r="X319" s="79"/>
      <c r="Y319" s="79"/>
      <c r="Z319" s="70"/>
      <c r="AA319" s="70"/>
      <c r="AB319" s="80"/>
      <c r="AC319" s="72">
        <v>89</v>
      </c>
      <c r="AD319" s="72">
        <v>64</v>
      </c>
      <c r="AE319" s="72">
        <v>1046</v>
      </c>
      <c r="AF319" s="72">
        <v>0</v>
      </c>
      <c r="AG319" s="72" t="s">
        <v>925</v>
      </c>
      <c r="AH319" s="72" t="s">
        <v>1033</v>
      </c>
      <c r="AI319" s="72">
        <v>-18000</v>
      </c>
      <c r="AJ319" s="72">
        <v>40488.128206018519</v>
      </c>
      <c r="AK319" s="72" t="s">
        <v>1506</v>
      </c>
      <c r="AL319" s="72" t="s">
        <v>1823</v>
      </c>
      <c r="AM319" s="72" t="s">
        <v>1990</v>
      </c>
      <c r="AN319" s="72">
        <v>40560.783831018518</v>
      </c>
    </row>
    <row r="320" spans="1:40" x14ac:dyDescent="0.25">
      <c r="A320" s="15" t="s">
        <v>435</v>
      </c>
      <c r="B320" s="52"/>
      <c r="C320" s="52"/>
      <c r="D320" s="52"/>
      <c r="E320" s="52"/>
      <c r="F320" s="53"/>
      <c r="G320" s="53"/>
      <c r="H320" s="54"/>
      <c r="I320" s="53"/>
      <c r="J320" s="16"/>
      <c r="K320" s="16"/>
      <c r="L320" s="74"/>
      <c r="M320" s="69"/>
      <c r="N320" s="97" t="s">
        <v>1389</v>
      </c>
      <c r="O320" s="16"/>
      <c r="P320" s="17"/>
      <c r="Q320" s="75"/>
      <c r="R320" s="75"/>
      <c r="S320" s="17"/>
      <c r="T320" s="77"/>
      <c r="U320" s="78"/>
      <c r="V320" s="78"/>
      <c r="W320" s="76"/>
      <c r="X320" s="79"/>
      <c r="Y320" s="79"/>
      <c r="Z320" s="70"/>
      <c r="AA320" s="70"/>
      <c r="AB320" s="80"/>
      <c r="AC320" s="72">
        <v>516</v>
      </c>
      <c r="AD320" s="72">
        <v>582</v>
      </c>
      <c r="AE320" s="72">
        <v>2595</v>
      </c>
      <c r="AF320" s="72">
        <v>70</v>
      </c>
      <c r="AG320" s="72" t="s">
        <v>926</v>
      </c>
      <c r="AH320" s="72" t="s">
        <v>1033</v>
      </c>
      <c r="AI320" s="72">
        <v>-18000</v>
      </c>
      <c r="AJ320" s="72">
        <v>40127.720324074071</v>
      </c>
      <c r="AK320" s="72" t="s">
        <v>1506</v>
      </c>
      <c r="AL320" s="72" t="s">
        <v>1824</v>
      </c>
      <c r="AM320" s="72" t="s">
        <v>2072</v>
      </c>
      <c r="AN320" s="72">
        <v>40560.158680555556</v>
      </c>
    </row>
    <row r="321" spans="1:40" x14ac:dyDescent="0.25">
      <c r="A321" s="15" t="s">
        <v>529</v>
      </c>
      <c r="B321" s="52"/>
      <c r="C321" s="52"/>
      <c r="D321" s="52"/>
      <c r="E321" s="52"/>
      <c r="F321" s="53"/>
      <c r="G321" s="53"/>
      <c r="H321" s="54"/>
      <c r="I321" s="53"/>
      <c r="J321" s="16"/>
      <c r="K321" s="16"/>
      <c r="L321" s="74"/>
      <c r="M321" s="69"/>
      <c r="N321" s="97" t="s">
        <v>1390</v>
      </c>
      <c r="O321" s="16"/>
      <c r="P321" s="17"/>
      <c r="Q321" s="75"/>
      <c r="R321" s="75"/>
      <c r="S321" s="17"/>
      <c r="T321" s="77"/>
      <c r="U321" s="78"/>
      <c r="V321" s="78"/>
      <c r="W321" s="76"/>
      <c r="X321" s="79"/>
      <c r="Y321" s="79"/>
      <c r="Z321" s="70"/>
      <c r="AA321" s="70"/>
      <c r="AB321" s="80"/>
      <c r="AC321" s="72">
        <v>137</v>
      </c>
      <c r="AD321" s="72">
        <v>487</v>
      </c>
      <c r="AE321" s="72">
        <v>2295</v>
      </c>
      <c r="AF321" s="72">
        <v>5</v>
      </c>
      <c r="AG321" s="72" t="s">
        <v>927</v>
      </c>
      <c r="AH321" s="72" t="s">
        <v>1033</v>
      </c>
      <c r="AI321" s="72">
        <v>-18000</v>
      </c>
      <c r="AJ321" s="72">
        <v>40196.1328125</v>
      </c>
      <c r="AK321" s="72" t="s">
        <v>1506</v>
      </c>
      <c r="AL321" s="72" t="s">
        <v>1825</v>
      </c>
      <c r="AM321" s="72" t="s">
        <v>2209</v>
      </c>
      <c r="AN321" s="72">
        <v>40559.91847222222</v>
      </c>
    </row>
    <row r="322" spans="1:40" x14ac:dyDescent="0.25">
      <c r="A322" s="15" t="s">
        <v>440</v>
      </c>
      <c r="B322" s="52"/>
      <c r="C322" s="52"/>
      <c r="D322" s="52"/>
      <c r="E322" s="52"/>
      <c r="F322" s="53"/>
      <c r="G322" s="53"/>
      <c r="H322" s="54"/>
      <c r="I322" s="53"/>
      <c r="J322" s="16"/>
      <c r="K322" s="16"/>
      <c r="L322" s="74"/>
      <c r="M322" s="69"/>
      <c r="N322" s="97" t="s">
        <v>1391</v>
      </c>
      <c r="O322" s="16"/>
      <c r="P322" s="17"/>
      <c r="Q322" s="75"/>
      <c r="R322" s="75"/>
      <c r="S322" s="17"/>
      <c r="T322" s="77"/>
      <c r="U322" s="78"/>
      <c r="V322" s="78"/>
      <c r="W322" s="76"/>
      <c r="X322" s="79"/>
      <c r="Y322" s="79"/>
      <c r="Z322" s="70"/>
      <c r="AA322" s="70"/>
      <c r="AB322" s="80"/>
      <c r="AC322" s="72">
        <v>625</v>
      </c>
      <c r="AD322" s="72">
        <v>529</v>
      </c>
      <c r="AE322" s="72">
        <v>5506</v>
      </c>
      <c r="AF322" s="72">
        <v>34</v>
      </c>
      <c r="AG322" s="72" t="s">
        <v>928</v>
      </c>
      <c r="AH322" s="72" t="s">
        <v>1035</v>
      </c>
      <c r="AI322" s="72">
        <v>-21600</v>
      </c>
      <c r="AJ322" s="72">
        <v>40010.365902777776</v>
      </c>
      <c r="AK322" s="72" t="s">
        <v>1506</v>
      </c>
      <c r="AL322" s="72" t="s">
        <v>1826</v>
      </c>
      <c r="AM322" s="72" t="s">
        <v>2124</v>
      </c>
      <c r="AN322" s="72">
        <v>40560.802557870367</v>
      </c>
    </row>
    <row r="323" spans="1:40" x14ac:dyDescent="0.25">
      <c r="A323" s="15" t="s">
        <v>441</v>
      </c>
      <c r="B323" s="52"/>
      <c r="C323" s="52"/>
      <c r="D323" s="52"/>
      <c r="E323" s="52"/>
      <c r="F323" s="53"/>
      <c r="G323" s="53"/>
      <c r="H323" s="54"/>
      <c r="I323" s="53"/>
      <c r="J323" s="16"/>
      <c r="K323" s="16"/>
      <c r="L323" s="74"/>
      <c r="M323" s="69"/>
      <c r="N323" s="97" t="s">
        <v>1392</v>
      </c>
      <c r="O323" s="16"/>
      <c r="P323" s="17"/>
      <c r="Q323" s="75"/>
      <c r="R323" s="75"/>
      <c r="S323" s="17"/>
      <c r="T323" s="77"/>
      <c r="U323" s="78"/>
      <c r="V323" s="78"/>
      <c r="W323" s="76"/>
      <c r="X323" s="79"/>
      <c r="Y323" s="79"/>
      <c r="Z323" s="70"/>
      <c r="AA323" s="70"/>
      <c r="AB323" s="80"/>
      <c r="AC323" s="72">
        <v>1367</v>
      </c>
      <c r="AD323" s="72">
        <v>918</v>
      </c>
      <c r="AE323" s="72">
        <v>3293</v>
      </c>
      <c r="AF323" s="72">
        <v>292</v>
      </c>
      <c r="AG323" s="72" t="s">
        <v>929</v>
      </c>
      <c r="AH323" s="72" t="s">
        <v>1033</v>
      </c>
      <c r="AI323" s="72">
        <v>-18000</v>
      </c>
      <c r="AJ323" s="72">
        <v>39800.847395833334</v>
      </c>
      <c r="AK323" s="72" t="s">
        <v>1506</v>
      </c>
      <c r="AL323" s="72" t="s">
        <v>1827</v>
      </c>
      <c r="AM323" s="72" t="s">
        <v>2210</v>
      </c>
      <c r="AN323" s="72">
        <v>40560.802708333336</v>
      </c>
    </row>
    <row r="324" spans="1:40" x14ac:dyDescent="0.25">
      <c r="A324" s="15" t="s">
        <v>486</v>
      </c>
      <c r="B324" s="52"/>
      <c r="C324" s="52"/>
      <c r="D324" s="52"/>
      <c r="E324" s="52"/>
      <c r="F324" s="53"/>
      <c r="G324" s="53"/>
      <c r="H324" s="54"/>
      <c r="I324" s="53"/>
      <c r="J324" s="16"/>
      <c r="K324" s="16"/>
      <c r="L324" s="74"/>
      <c r="M324" s="69"/>
      <c r="N324" s="97" t="s">
        <v>1393</v>
      </c>
      <c r="O324" s="16"/>
      <c r="P324" s="17"/>
      <c r="Q324" s="75"/>
      <c r="R324" s="75"/>
      <c r="S324" s="17"/>
      <c r="T324" s="77"/>
      <c r="U324" s="78"/>
      <c r="V324" s="78"/>
      <c r="W324" s="76"/>
      <c r="X324" s="79"/>
      <c r="Y324" s="79"/>
      <c r="Z324" s="70"/>
      <c r="AA324" s="70"/>
      <c r="AB324" s="80"/>
      <c r="AC324" s="72">
        <v>402</v>
      </c>
      <c r="AD324" s="72">
        <v>510</v>
      </c>
      <c r="AE324" s="72">
        <v>7335</v>
      </c>
      <c r="AF324" s="72">
        <v>4</v>
      </c>
      <c r="AG324" s="72" t="s">
        <v>930</v>
      </c>
      <c r="AH324" s="72" t="s">
        <v>1035</v>
      </c>
      <c r="AI324" s="72">
        <v>-21600</v>
      </c>
      <c r="AJ324" s="72">
        <v>40211.776898148149</v>
      </c>
      <c r="AK324" s="72" t="s">
        <v>1506</v>
      </c>
      <c r="AL324" s="72" t="s">
        <v>1828</v>
      </c>
      <c r="AM324" s="72" t="s">
        <v>2211</v>
      </c>
      <c r="AN324" s="72">
        <v>40560.842662037037</v>
      </c>
    </row>
    <row r="325" spans="1:40" x14ac:dyDescent="0.25">
      <c r="A325" s="15" t="s">
        <v>444</v>
      </c>
      <c r="B325" s="52"/>
      <c r="C325" s="52"/>
      <c r="D325" s="52"/>
      <c r="E325" s="52"/>
      <c r="F325" s="53"/>
      <c r="G325" s="53"/>
      <c r="H325" s="54"/>
      <c r="I325" s="53"/>
      <c r="J325" s="16"/>
      <c r="K325" s="16"/>
      <c r="L325" s="74"/>
      <c r="M325" s="69"/>
      <c r="N325" s="97" t="s">
        <v>1394</v>
      </c>
      <c r="O325" s="16"/>
      <c r="P325" s="17"/>
      <c r="Q325" s="75"/>
      <c r="R325" s="75"/>
      <c r="S325" s="17"/>
      <c r="T325" s="77"/>
      <c r="U325" s="78"/>
      <c r="V325" s="78"/>
      <c r="W325" s="76"/>
      <c r="X325" s="79"/>
      <c r="Y325" s="79"/>
      <c r="Z325" s="70"/>
      <c r="AA325" s="70"/>
      <c r="AB325" s="80"/>
      <c r="AC325" s="72">
        <v>156</v>
      </c>
      <c r="AD325" s="72">
        <v>100</v>
      </c>
      <c r="AE325" s="72">
        <v>1024</v>
      </c>
      <c r="AF325" s="72">
        <v>0</v>
      </c>
      <c r="AG325" s="72" t="s">
        <v>931</v>
      </c>
      <c r="AH325" s="72" t="s">
        <v>1035</v>
      </c>
      <c r="AI325" s="72">
        <v>-21600</v>
      </c>
      <c r="AJ325" s="72">
        <v>39152.245000000003</v>
      </c>
      <c r="AK325" s="72" t="s">
        <v>1506</v>
      </c>
      <c r="AL325" s="72" t="s">
        <v>1829</v>
      </c>
      <c r="AM325" s="72" t="s">
        <v>2202</v>
      </c>
      <c r="AN325" s="72">
        <v>40560.803854166668</v>
      </c>
    </row>
    <row r="326" spans="1:40" x14ac:dyDescent="0.25">
      <c r="A326" s="15" t="s">
        <v>445</v>
      </c>
      <c r="B326" s="52"/>
      <c r="C326" s="52"/>
      <c r="D326" s="52"/>
      <c r="E326" s="52"/>
      <c r="F326" s="53"/>
      <c r="G326" s="53"/>
      <c r="H326" s="54"/>
      <c r="I326" s="53"/>
      <c r="J326" s="16"/>
      <c r="K326" s="16"/>
      <c r="L326" s="74"/>
      <c r="M326" s="69"/>
      <c r="N326" s="97" t="s">
        <v>1395</v>
      </c>
      <c r="O326" s="16"/>
      <c r="P326" s="17"/>
      <c r="Q326" s="75"/>
      <c r="R326" s="75"/>
      <c r="S326" s="17"/>
      <c r="T326" s="77"/>
      <c r="U326" s="78"/>
      <c r="V326" s="78"/>
      <c r="W326" s="76"/>
      <c r="X326" s="79"/>
      <c r="Y326" s="79"/>
      <c r="Z326" s="70"/>
      <c r="AA326" s="70"/>
      <c r="AB326" s="80"/>
      <c r="AC326" s="72">
        <v>1262</v>
      </c>
      <c r="AD326" s="72">
        <v>1746</v>
      </c>
      <c r="AE326" s="72">
        <v>24475</v>
      </c>
      <c r="AF326" s="72">
        <v>2942</v>
      </c>
      <c r="AG326" s="72" t="s">
        <v>932</v>
      </c>
      <c r="AH326" s="72" t="s">
        <v>1038</v>
      </c>
      <c r="AI326" s="72">
        <v>-25200</v>
      </c>
      <c r="AJ326" s="72">
        <v>39732.703703703701</v>
      </c>
      <c r="AK326" s="72" t="s">
        <v>1506</v>
      </c>
      <c r="AL326" s="72" t="s">
        <v>1830</v>
      </c>
      <c r="AM326" s="72" t="s">
        <v>2212</v>
      </c>
      <c r="AN326" s="72">
        <v>40560.804375</v>
      </c>
    </row>
    <row r="327" spans="1:40" x14ac:dyDescent="0.25">
      <c r="A327" s="15" t="s">
        <v>446</v>
      </c>
      <c r="B327" s="52"/>
      <c r="C327" s="52"/>
      <c r="D327" s="52"/>
      <c r="E327" s="52"/>
      <c r="F327" s="53"/>
      <c r="G327" s="53"/>
      <c r="H327" s="54"/>
      <c r="I327" s="53"/>
      <c r="J327" s="16"/>
      <c r="K327" s="16"/>
      <c r="L327" s="74"/>
      <c r="M327" s="69"/>
      <c r="N327" s="97" t="s">
        <v>1396</v>
      </c>
      <c r="O327" s="16"/>
      <c r="P327" s="17"/>
      <c r="Q327" s="75"/>
      <c r="R327" s="75"/>
      <c r="S327" s="17"/>
      <c r="T327" s="77"/>
      <c r="U327" s="78"/>
      <c r="V327" s="78"/>
      <c r="W327" s="76"/>
      <c r="X327" s="79"/>
      <c r="Y327" s="79"/>
      <c r="Z327" s="70"/>
      <c r="AA327" s="70"/>
      <c r="AB327" s="80"/>
      <c r="AC327" s="72">
        <v>216</v>
      </c>
      <c r="AD327" s="72">
        <v>150</v>
      </c>
      <c r="AE327" s="72">
        <v>574</v>
      </c>
      <c r="AF327" s="72">
        <v>3</v>
      </c>
      <c r="AG327" s="72" t="s">
        <v>933</v>
      </c>
      <c r="AH327" s="72"/>
      <c r="AI327" s="72"/>
      <c r="AJ327" s="72">
        <v>39990.839004629626</v>
      </c>
      <c r="AK327" s="72" t="s">
        <v>1506</v>
      </c>
      <c r="AL327" s="72" t="s">
        <v>1831</v>
      </c>
      <c r="AM327" s="72" t="s">
        <v>2213</v>
      </c>
      <c r="AN327" s="72">
        <v>40560.80673611111</v>
      </c>
    </row>
    <row r="328" spans="1:40" x14ac:dyDescent="0.25">
      <c r="A328" s="15" t="s">
        <v>530</v>
      </c>
      <c r="B328" s="52"/>
      <c r="C328" s="52"/>
      <c r="D328" s="52"/>
      <c r="E328" s="52"/>
      <c r="F328" s="53"/>
      <c r="G328" s="53"/>
      <c r="H328" s="54"/>
      <c r="I328" s="53"/>
      <c r="J328" s="16"/>
      <c r="K328" s="16"/>
      <c r="L328" s="74"/>
      <c r="M328" s="69"/>
      <c r="N328" s="97" t="s">
        <v>1397</v>
      </c>
      <c r="O328" s="16"/>
      <c r="P328" s="17"/>
      <c r="Q328" s="75"/>
      <c r="R328" s="75"/>
      <c r="S328" s="17"/>
      <c r="T328" s="77"/>
      <c r="U328" s="78"/>
      <c r="V328" s="78"/>
      <c r="W328" s="76"/>
      <c r="X328" s="79"/>
      <c r="Y328" s="79"/>
      <c r="Z328" s="70"/>
      <c r="AA328" s="70"/>
      <c r="AB328" s="80"/>
      <c r="AC328" s="72">
        <v>91</v>
      </c>
      <c r="AD328" s="72">
        <v>44</v>
      </c>
      <c r="AE328" s="72">
        <v>4</v>
      </c>
      <c r="AF328" s="72">
        <v>0</v>
      </c>
      <c r="AG328" s="72" t="s">
        <v>934</v>
      </c>
      <c r="AH328" s="72"/>
      <c r="AI328" s="72"/>
      <c r="AJ328" s="72">
        <v>39912.9221875</v>
      </c>
      <c r="AK328" s="72" t="s">
        <v>1506</v>
      </c>
      <c r="AL328" s="72" t="s">
        <v>1832</v>
      </c>
      <c r="AM328" s="72" t="s">
        <v>2214</v>
      </c>
      <c r="AN328" s="72">
        <v>40560.803090277775</v>
      </c>
    </row>
    <row r="329" spans="1:40" x14ac:dyDescent="0.25">
      <c r="A329" s="15" t="s">
        <v>448</v>
      </c>
      <c r="B329" s="52"/>
      <c r="C329" s="52"/>
      <c r="D329" s="52"/>
      <c r="E329" s="52"/>
      <c r="F329" s="53"/>
      <c r="G329" s="53"/>
      <c r="H329" s="54"/>
      <c r="I329" s="53"/>
      <c r="J329" s="16"/>
      <c r="K329" s="16"/>
      <c r="L329" s="74"/>
      <c r="M329" s="69"/>
      <c r="N329" s="97" t="s">
        <v>1398</v>
      </c>
      <c r="O329" s="16"/>
      <c r="P329" s="17"/>
      <c r="Q329" s="75"/>
      <c r="R329" s="75"/>
      <c r="S329" s="17"/>
      <c r="T329" s="77"/>
      <c r="U329" s="78"/>
      <c r="V329" s="78"/>
      <c r="W329" s="76"/>
      <c r="X329" s="79"/>
      <c r="Y329" s="79"/>
      <c r="Z329" s="70"/>
      <c r="AA329" s="70"/>
      <c r="AB329" s="80"/>
      <c r="AC329" s="72">
        <v>265</v>
      </c>
      <c r="AD329" s="72">
        <v>268</v>
      </c>
      <c r="AE329" s="72">
        <v>1549</v>
      </c>
      <c r="AF329" s="72">
        <v>40</v>
      </c>
      <c r="AG329" s="72" t="s">
        <v>935</v>
      </c>
      <c r="AH329" s="72" t="s">
        <v>1033</v>
      </c>
      <c r="AI329" s="72">
        <v>-18000</v>
      </c>
      <c r="AJ329" s="72">
        <v>39904.170682870368</v>
      </c>
      <c r="AK329" s="72" t="s">
        <v>1506</v>
      </c>
      <c r="AL329" s="72" t="s">
        <v>1833</v>
      </c>
      <c r="AM329" s="72" t="s">
        <v>2215</v>
      </c>
      <c r="AN329" s="72">
        <v>40560.807037037041</v>
      </c>
    </row>
    <row r="330" spans="1:40" x14ac:dyDescent="0.25">
      <c r="A330" s="15" t="s">
        <v>449</v>
      </c>
      <c r="B330" s="52"/>
      <c r="C330" s="52"/>
      <c r="D330" s="52"/>
      <c r="E330" s="52"/>
      <c r="F330" s="53"/>
      <c r="G330" s="53"/>
      <c r="H330" s="54"/>
      <c r="I330" s="53"/>
      <c r="J330" s="16"/>
      <c r="K330" s="16"/>
      <c r="L330" s="74"/>
      <c r="M330" s="69"/>
      <c r="N330" s="97" t="s">
        <v>1399</v>
      </c>
      <c r="O330" s="16"/>
      <c r="P330" s="17"/>
      <c r="Q330" s="75"/>
      <c r="R330" s="75"/>
      <c r="S330" s="17"/>
      <c r="T330" s="77"/>
      <c r="U330" s="78"/>
      <c r="V330" s="78"/>
      <c r="W330" s="76"/>
      <c r="X330" s="79"/>
      <c r="Y330" s="79"/>
      <c r="Z330" s="70"/>
      <c r="AA330" s="70"/>
      <c r="AB330" s="80"/>
      <c r="AC330" s="72">
        <v>160</v>
      </c>
      <c r="AD330" s="72">
        <v>1427</v>
      </c>
      <c r="AE330" s="72">
        <v>1462</v>
      </c>
      <c r="AF330" s="72">
        <v>0</v>
      </c>
      <c r="AG330" s="72" t="s">
        <v>936</v>
      </c>
      <c r="AH330" s="72" t="s">
        <v>1033</v>
      </c>
      <c r="AI330" s="72">
        <v>-18000</v>
      </c>
      <c r="AJ330" s="72">
        <v>39989.900393518517</v>
      </c>
      <c r="AK330" s="72" t="s">
        <v>1506</v>
      </c>
      <c r="AL330" s="72" t="s">
        <v>1834</v>
      </c>
      <c r="AM330" s="72" t="s">
        <v>2216</v>
      </c>
      <c r="AN330" s="72">
        <v>40560.758912037039</v>
      </c>
    </row>
    <row r="331" spans="1:40" x14ac:dyDescent="0.25">
      <c r="A331" s="15" t="s">
        <v>451</v>
      </c>
      <c r="B331" s="52"/>
      <c r="C331" s="52"/>
      <c r="D331" s="52"/>
      <c r="E331" s="52"/>
      <c r="F331" s="53"/>
      <c r="G331" s="53"/>
      <c r="H331" s="54"/>
      <c r="I331" s="53"/>
      <c r="J331" s="16"/>
      <c r="K331" s="16"/>
      <c r="L331" s="74"/>
      <c r="M331" s="69"/>
      <c r="N331" s="97" t="s">
        <v>1400</v>
      </c>
      <c r="O331" s="16"/>
      <c r="P331" s="17"/>
      <c r="Q331" s="75"/>
      <c r="R331" s="75"/>
      <c r="S331" s="17"/>
      <c r="T331" s="77"/>
      <c r="U331" s="78"/>
      <c r="V331" s="78"/>
      <c r="W331" s="76"/>
      <c r="X331" s="79"/>
      <c r="Y331" s="79"/>
      <c r="Z331" s="70"/>
      <c r="AA331" s="70"/>
      <c r="AB331" s="80"/>
      <c r="AC331" s="72">
        <v>382</v>
      </c>
      <c r="AD331" s="72">
        <v>447</v>
      </c>
      <c r="AE331" s="72">
        <v>5736</v>
      </c>
      <c r="AF331" s="72">
        <v>2</v>
      </c>
      <c r="AG331" s="72" t="s">
        <v>937</v>
      </c>
      <c r="AH331" s="72" t="s">
        <v>1035</v>
      </c>
      <c r="AI331" s="72">
        <v>-21600</v>
      </c>
      <c r="AJ331" s="72">
        <v>39960.896597222221</v>
      </c>
      <c r="AK331" s="72" t="s">
        <v>1506</v>
      </c>
      <c r="AL331" s="72" t="s">
        <v>1835</v>
      </c>
      <c r="AM331" s="72" t="s">
        <v>2217</v>
      </c>
      <c r="AN331" s="72">
        <v>40560.807824074072</v>
      </c>
    </row>
    <row r="332" spans="1:40" x14ac:dyDescent="0.25">
      <c r="A332" s="15" t="s">
        <v>452</v>
      </c>
      <c r="B332" s="52"/>
      <c r="C332" s="52"/>
      <c r="D332" s="52"/>
      <c r="E332" s="52"/>
      <c r="F332" s="53"/>
      <c r="G332" s="53"/>
      <c r="H332" s="54"/>
      <c r="I332" s="53"/>
      <c r="J332" s="16"/>
      <c r="K332" s="16"/>
      <c r="L332" s="74"/>
      <c r="M332" s="69"/>
      <c r="N332" s="97" t="s">
        <v>1401</v>
      </c>
      <c r="O332" s="16"/>
      <c r="P332" s="17"/>
      <c r="Q332" s="75"/>
      <c r="R332" s="75"/>
      <c r="S332" s="17"/>
      <c r="T332" s="77"/>
      <c r="U332" s="78"/>
      <c r="V332" s="78"/>
      <c r="W332" s="76"/>
      <c r="X332" s="79"/>
      <c r="Y332" s="79"/>
      <c r="Z332" s="70"/>
      <c r="AA332" s="70"/>
      <c r="AB332" s="80"/>
      <c r="AC332" s="72">
        <v>204</v>
      </c>
      <c r="AD332" s="72">
        <v>288</v>
      </c>
      <c r="AE332" s="72">
        <v>1055</v>
      </c>
      <c r="AF332" s="72">
        <v>9</v>
      </c>
      <c r="AG332" s="72" t="s">
        <v>938</v>
      </c>
      <c r="AH332" s="72" t="s">
        <v>1033</v>
      </c>
      <c r="AI332" s="72">
        <v>-18000</v>
      </c>
      <c r="AJ332" s="72">
        <v>40181.747685185182</v>
      </c>
      <c r="AK332" s="72" t="s">
        <v>1506</v>
      </c>
      <c r="AL332" s="72" t="s">
        <v>1836</v>
      </c>
      <c r="AM332" s="72" t="s">
        <v>2218</v>
      </c>
      <c r="AN332" s="72">
        <v>40560.813483796293</v>
      </c>
    </row>
    <row r="333" spans="1:40" x14ac:dyDescent="0.25">
      <c r="A333" s="15" t="s">
        <v>483</v>
      </c>
      <c r="B333" s="52"/>
      <c r="C333" s="52"/>
      <c r="D333" s="52"/>
      <c r="E333" s="52"/>
      <c r="F333" s="53"/>
      <c r="G333" s="53"/>
      <c r="H333" s="54"/>
      <c r="I333" s="53"/>
      <c r="J333" s="16"/>
      <c r="K333" s="16"/>
      <c r="L333" s="74"/>
      <c r="M333" s="69"/>
      <c r="N333" s="97" t="s">
        <v>1402</v>
      </c>
      <c r="O333" s="16"/>
      <c r="P333" s="17"/>
      <c r="Q333" s="75"/>
      <c r="R333" s="75"/>
      <c r="S333" s="17"/>
      <c r="T333" s="77"/>
      <c r="U333" s="78"/>
      <c r="V333" s="78"/>
      <c r="W333" s="76"/>
      <c r="X333" s="79"/>
      <c r="Y333" s="79"/>
      <c r="Z333" s="70"/>
      <c r="AA333" s="70"/>
      <c r="AB333" s="80"/>
      <c r="AC333" s="72">
        <v>283</v>
      </c>
      <c r="AD333" s="72">
        <v>761</v>
      </c>
      <c r="AE333" s="72">
        <v>1073</v>
      </c>
      <c r="AF333" s="72">
        <v>0</v>
      </c>
      <c r="AG333" s="72" t="s">
        <v>939</v>
      </c>
      <c r="AH333" s="72" t="s">
        <v>1033</v>
      </c>
      <c r="AI333" s="72">
        <v>-18000</v>
      </c>
      <c r="AJ333" s="72">
        <v>39750.59646990741</v>
      </c>
      <c r="AK333" s="72" t="s">
        <v>1506</v>
      </c>
      <c r="AL333" s="72" t="s">
        <v>1837</v>
      </c>
      <c r="AM333" s="72" t="s">
        <v>2219</v>
      </c>
      <c r="AN333" s="72">
        <v>40560.841539351852</v>
      </c>
    </row>
    <row r="334" spans="1:40" x14ac:dyDescent="0.25">
      <c r="A334" s="15" t="s">
        <v>455</v>
      </c>
      <c r="B334" s="52"/>
      <c r="C334" s="52"/>
      <c r="D334" s="52"/>
      <c r="E334" s="52"/>
      <c r="F334" s="53"/>
      <c r="G334" s="53"/>
      <c r="H334" s="54"/>
      <c r="I334" s="53"/>
      <c r="J334" s="16"/>
      <c r="K334" s="16"/>
      <c r="L334" s="74"/>
      <c r="M334" s="69"/>
      <c r="N334" s="97" t="s">
        <v>1403</v>
      </c>
      <c r="O334" s="16"/>
      <c r="P334" s="17"/>
      <c r="Q334" s="75"/>
      <c r="R334" s="75"/>
      <c r="S334" s="17"/>
      <c r="T334" s="77"/>
      <c r="U334" s="78"/>
      <c r="V334" s="78"/>
      <c r="W334" s="76"/>
      <c r="X334" s="79"/>
      <c r="Y334" s="79"/>
      <c r="Z334" s="70"/>
      <c r="AA334" s="70"/>
      <c r="AB334" s="80"/>
      <c r="AC334" s="72">
        <v>711</v>
      </c>
      <c r="AD334" s="72">
        <v>880</v>
      </c>
      <c r="AE334" s="72">
        <v>3997</v>
      </c>
      <c r="AF334" s="72">
        <v>1</v>
      </c>
      <c r="AG334" s="72" t="s">
        <v>940</v>
      </c>
      <c r="AH334" s="72" t="s">
        <v>1033</v>
      </c>
      <c r="AI334" s="72">
        <v>-18000</v>
      </c>
      <c r="AJ334" s="72">
        <v>39590.102731481478</v>
      </c>
      <c r="AK334" s="72" t="s">
        <v>1506</v>
      </c>
      <c r="AL334" s="72" t="s">
        <v>1838</v>
      </c>
      <c r="AM334" s="72" t="s">
        <v>2220</v>
      </c>
      <c r="AN334" s="72">
        <v>40560.814664351848</v>
      </c>
    </row>
    <row r="335" spans="1:40" x14ac:dyDescent="0.25">
      <c r="A335" s="15" t="s">
        <v>456</v>
      </c>
      <c r="B335" s="52"/>
      <c r="C335" s="52"/>
      <c r="D335" s="52"/>
      <c r="E335" s="52"/>
      <c r="F335" s="53"/>
      <c r="G335" s="53"/>
      <c r="H335" s="54"/>
      <c r="I335" s="53"/>
      <c r="J335" s="16"/>
      <c r="K335" s="16"/>
      <c r="L335" s="74"/>
      <c r="M335" s="69"/>
      <c r="N335" s="97" t="s">
        <v>1404</v>
      </c>
      <c r="O335" s="16"/>
      <c r="P335" s="17"/>
      <c r="Q335" s="75"/>
      <c r="R335" s="75"/>
      <c r="S335" s="17"/>
      <c r="T335" s="77"/>
      <c r="U335" s="78"/>
      <c r="V335" s="78"/>
      <c r="W335" s="76"/>
      <c r="X335" s="79"/>
      <c r="Y335" s="79"/>
      <c r="Z335" s="70"/>
      <c r="AA335" s="70"/>
      <c r="AB335" s="80"/>
      <c r="AC335" s="72">
        <v>2161</v>
      </c>
      <c r="AD335" s="72">
        <v>2468</v>
      </c>
      <c r="AE335" s="72">
        <v>4153</v>
      </c>
      <c r="AF335" s="72">
        <v>77</v>
      </c>
      <c r="AG335" s="72" t="s">
        <v>941</v>
      </c>
      <c r="AH335" s="72" t="s">
        <v>1038</v>
      </c>
      <c r="AI335" s="72">
        <v>-25200</v>
      </c>
      <c r="AJ335" s="72">
        <v>39848.939641203702</v>
      </c>
      <c r="AK335" s="72" t="s">
        <v>1506</v>
      </c>
      <c r="AL335" s="72" t="s">
        <v>1839</v>
      </c>
      <c r="AM335" s="72" t="s">
        <v>2221</v>
      </c>
      <c r="AN335" s="72">
        <v>40560.81621527778</v>
      </c>
    </row>
    <row r="336" spans="1:40" x14ac:dyDescent="0.25">
      <c r="A336" s="15" t="s">
        <v>457</v>
      </c>
      <c r="B336" s="52"/>
      <c r="C336" s="52"/>
      <c r="D336" s="52"/>
      <c r="E336" s="52"/>
      <c r="F336" s="53"/>
      <c r="G336" s="53"/>
      <c r="H336" s="54"/>
      <c r="I336" s="53"/>
      <c r="J336" s="16"/>
      <c r="K336" s="16"/>
      <c r="L336" s="74"/>
      <c r="M336" s="69"/>
      <c r="N336" s="97" t="s">
        <v>1405</v>
      </c>
      <c r="O336" s="16"/>
      <c r="P336" s="17"/>
      <c r="Q336" s="75"/>
      <c r="R336" s="75"/>
      <c r="S336" s="17"/>
      <c r="T336" s="77"/>
      <c r="U336" s="78"/>
      <c r="V336" s="78"/>
      <c r="W336" s="76"/>
      <c r="X336" s="79"/>
      <c r="Y336" s="79"/>
      <c r="Z336" s="70"/>
      <c r="AA336" s="70"/>
      <c r="AB336" s="80"/>
      <c r="AC336" s="72">
        <v>993</v>
      </c>
      <c r="AD336" s="72">
        <v>1528</v>
      </c>
      <c r="AE336" s="72">
        <v>29368</v>
      </c>
      <c r="AF336" s="72">
        <v>32</v>
      </c>
      <c r="AG336" s="72" t="s">
        <v>942</v>
      </c>
      <c r="AH336" s="72" t="s">
        <v>1049</v>
      </c>
      <c r="AI336" s="72">
        <v>36000</v>
      </c>
      <c r="AJ336" s="72">
        <v>39403.946076388886</v>
      </c>
      <c r="AK336" s="72" t="s">
        <v>1506</v>
      </c>
      <c r="AL336" s="72" t="s">
        <v>1840</v>
      </c>
      <c r="AM336" s="72" t="s">
        <v>2222</v>
      </c>
      <c r="AN336" s="72">
        <v>40560.817048611112</v>
      </c>
    </row>
    <row r="337" spans="1:40" x14ac:dyDescent="0.25">
      <c r="A337" s="15" t="s">
        <v>458</v>
      </c>
      <c r="B337" s="52"/>
      <c r="C337" s="52"/>
      <c r="D337" s="52"/>
      <c r="E337" s="52"/>
      <c r="F337" s="53"/>
      <c r="G337" s="53"/>
      <c r="H337" s="54"/>
      <c r="I337" s="53"/>
      <c r="J337" s="16"/>
      <c r="K337" s="16"/>
      <c r="L337" s="74"/>
      <c r="M337" s="69"/>
      <c r="N337" s="97" t="s">
        <v>1406</v>
      </c>
      <c r="O337" s="16"/>
      <c r="P337" s="17"/>
      <c r="Q337" s="75"/>
      <c r="R337" s="75"/>
      <c r="S337" s="17"/>
      <c r="T337" s="77"/>
      <c r="U337" s="78"/>
      <c r="V337" s="78"/>
      <c r="W337" s="76"/>
      <c r="X337" s="79"/>
      <c r="Y337" s="79"/>
      <c r="Z337" s="70"/>
      <c r="AA337" s="70"/>
      <c r="AB337" s="80"/>
      <c r="AC337" s="72">
        <v>221</v>
      </c>
      <c r="AD337" s="72">
        <v>660</v>
      </c>
      <c r="AE337" s="72">
        <v>619</v>
      </c>
      <c r="AF337" s="72">
        <v>83</v>
      </c>
      <c r="AG337" s="72" t="s">
        <v>943</v>
      </c>
      <c r="AH337" s="72" t="s">
        <v>1034</v>
      </c>
      <c r="AI337" s="72">
        <v>-28800</v>
      </c>
      <c r="AJ337" s="72">
        <v>39900.040509259263</v>
      </c>
      <c r="AK337" s="72" t="s">
        <v>1506</v>
      </c>
      <c r="AL337" s="72" t="s">
        <v>1841</v>
      </c>
      <c r="AM337" s="72" t="s">
        <v>2223</v>
      </c>
      <c r="AN337" s="72">
        <v>40560.817187499997</v>
      </c>
    </row>
    <row r="338" spans="1:40" x14ac:dyDescent="0.25">
      <c r="A338" s="15" t="s">
        <v>459</v>
      </c>
      <c r="B338" s="52"/>
      <c r="C338" s="52"/>
      <c r="D338" s="52"/>
      <c r="E338" s="52"/>
      <c r="F338" s="53"/>
      <c r="G338" s="53"/>
      <c r="H338" s="54"/>
      <c r="I338" s="53"/>
      <c r="J338" s="16"/>
      <c r="K338" s="16"/>
      <c r="L338" s="74"/>
      <c r="M338" s="69"/>
      <c r="N338" s="97" t="s">
        <v>1407</v>
      </c>
      <c r="O338" s="16"/>
      <c r="P338" s="17"/>
      <c r="Q338" s="75"/>
      <c r="R338" s="75"/>
      <c r="S338" s="17"/>
      <c r="T338" s="77"/>
      <c r="U338" s="78"/>
      <c r="V338" s="78"/>
      <c r="W338" s="76"/>
      <c r="X338" s="79"/>
      <c r="Y338" s="79"/>
      <c r="Z338" s="70"/>
      <c r="AA338" s="70"/>
      <c r="AB338" s="80"/>
      <c r="AC338" s="72">
        <v>301</v>
      </c>
      <c r="AD338" s="72">
        <v>1245</v>
      </c>
      <c r="AE338" s="72">
        <v>5332</v>
      </c>
      <c r="AF338" s="72">
        <v>13</v>
      </c>
      <c r="AG338" s="72" t="s">
        <v>944</v>
      </c>
      <c r="AH338" s="72" t="s">
        <v>1036</v>
      </c>
      <c r="AI338" s="72">
        <v>-18000</v>
      </c>
      <c r="AJ338" s="72">
        <v>39835.17015046296</v>
      </c>
      <c r="AK338" s="72" t="s">
        <v>1506</v>
      </c>
      <c r="AL338" s="72" t="s">
        <v>1842</v>
      </c>
      <c r="AM338" s="72" t="s">
        <v>2224</v>
      </c>
      <c r="AN338" s="72">
        <v>40560.81790509259</v>
      </c>
    </row>
    <row r="339" spans="1:40" x14ac:dyDescent="0.25">
      <c r="A339" s="15" t="s">
        <v>485</v>
      </c>
      <c r="B339" s="52"/>
      <c r="C339" s="52"/>
      <c r="D339" s="52"/>
      <c r="E339" s="52"/>
      <c r="F339" s="53"/>
      <c r="G339" s="53"/>
      <c r="H339" s="54"/>
      <c r="I339" s="53"/>
      <c r="J339" s="16"/>
      <c r="K339" s="16"/>
      <c r="L339" s="74"/>
      <c r="M339" s="69"/>
      <c r="N339" s="97" t="s">
        <v>1408</v>
      </c>
      <c r="O339" s="16"/>
      <c r="P339" s="17"/>
      <c r="Q339" s="75"/>
      <c r="R339" s="75"/>
      <c r="S339" s="17"/>
      <c r="T339" s="77"/>
      <c r="U339" s="78"/>
      <c r="V339" s="78"/>
      <c r="W339" s="76"/>
      <c r="X339" s="79"/>
      <c r="Y339" s="79"/>
      <c r="Z339" s="70"/>
      <c r="AA339" s="70"/>
      <c r="AB339" s="80"/>
      <c r="AC339" s="72">
        <v>278</v>
      </c>
      <c r="AD339" s="72">
        <v>579</v>
      </c>
      <c r="AE339" s="72">
        <v>2790</v>
      </c>
      <c r="AF339" s="72">
        <v>260</v>
      </c>
      <c r="AG339" s="72" t="s">
        <v>945</v>
      </c>
      <c r="AH339" s="72" t="s">
        <v>1035</v>
      </c>
      <c r="AI339" s="72">
        <v>-21600</v>
      </c>
      <c r="AJ339" s="72">
        <v>40170.660497685189</v>
      </c>
      <c r="AK339" s="72" t="s">
        <v>1506</v>
      </c>
      <c r="AL339" s="72" t="s">
        <v>1843</v>
      </c>
      <c r="AM339" s="72" t="s">
        <v>2225</v>
      </c>
      <c r="AN339" s="72">
        <v>40560.841851851852</v>
      </c>
    </row>
    <row r="340" spans="1:40" x14ac:dyDescent="0.25">
      <c r="A340" s="15" t="s">
        <v>464</v>
      </c>
      <c r="B340" s="52"/>
      <c r="C340" s="52"/>
      <c r="D340" s="52"/>
      <c r="E340" s="52"/>
      <c r="F340" s="53"/>
      <c r="G340" s="53"/>
      <c r="H340" s="54"/>
      <c r="I340" s="53"/>
      <c r="J340" s="16"/>
      <c r="K340" s="16"/>
      <c r="L340" s="74"/>
      <c r="M340" s="69"/>
      <c r="N340" s="97" t="s">
        <v>1409</v>
      </c>
      <c r="O340" s="16"/>
      <c r="P340" s="17"/>
      <c r="Q340" s="75"/>
      <c r="R340" s="75"/>
      <c r="S340" s="17"/>
      <c r="T340" s="77"/>
      <c r="U340" s="78"/>
      <c r="V340" s="78"/>
      <c r="W340" s="76"/>
      <c r="X340" s="79"/>
      <c r="Y340" s="79"/>
      <c r="Z340" s="70"/>
      <c r="AA340" s="70"/>
      <c r="AB340" s="80"/>
      <c r="AC340" s="72">
        <v>77</v>
      </c>
      <c r="AD340" s="72">
        <v>153</v>
      </c>
      <c r="AE340" s="72">
        <v>1722</v>
      </c>
      <c r="AF340" s="72">
        <v>9</v>
      </c>
      <c r="AG340" s="72" t="s">
        <v>946</v>
      </c>
      <c r="AH340" s="72" t="s">
        <v>1033</v>
      </c>
      <c r="AI340" s="72">
        <v>-18000</v>
      </c>
      <c r="AJ340" s="72">
        <v>40381.6640625</v>
      </c>
      <c r="AK340" s="72" t="s">
        <v>1506</v>
      </c>
      <c r="AL340" s="72" t="s">
        <v>1844</v>
      </c>
      <c r="AM340" s="72" t="s">
        <v>2226</v>
      </c>
      <c r="AN340" s="72">
        <v>40560.829270833332</v>
      </c>
    </row>
    <row r="341" spans="1:40" x14ac:dyDescent="0.25">
      <c r="A341" s="15" t="s">
        <v>465</v>
      </c>
      <c r="B341" s="52"/>
      <c r="C341" s="52"/>
      <c r="D341" s="52"/>
      <c r="E341" s="52"/>
      <c r="F341" s="53"/>
      <c r="G341" s="53"/>
      <c r="H341" s="54"/>
      <c r="I341" s="53"/>
      <c r="J341" s="16"/>
      <c r="K341" s="16"/>
      <c r="L341" s="74"/>
      <c r="M341" s="69"/>
      <c r="N341" s="97" t="s">
        <v>1410</v>
      </c>
      <c r="O341" s="16"/>
      <c r="P341" s="17"/>
      <c r="Q341" s="75"/>
      <c r="R341" s="75"/>
      <c r="S341" s="17"/>
      <c r="T341" s="77"/>
      <c r="U341" s="78"/>
      <c r="V341" s="78"/>
      <c r="W341" s="76"/>
      <c r="X341" s="79"/>
      <c r="Y341" s="79"/>
      <c r="Z341" s="70"/>
      <c r="AA341" s="70"/>
      <c r="AB341" s="80"/>
      <c r="AC341" s="72">
        <v>55</v>
      </c>
      <c r="AD341" s="72">
        <v>45</v>
      </c>
      <c r="AE341" s="72">
        <v>62</v>
      </c>
      <c r="AF341" s="72">
        <v>1</v>
      </c>
      <c r="AG341" s="72" t="s">
        <v>947</v>
      </c>
      <c r="AH341" s="72" t="s">
        <v>1036</v>
      </c>
      <c r="AI341" s="72">
        <v>-18000</v>
      </c>
      <c r="AJ341" s="72">
        <v>39556.599016203705</v>
      </c>
      <c r="AK341" s="72" t="s">
        <v>1506</v>
      </c>
      <c r="AL341" s="72" t="s">
        <v>1845</v>
      </c>
      <c r="AM341" s="72" t="s">
        <v>2227</v>
      </c>
      <c r="AN341" s="72">
        <v>40560.829270833332</v>
      </c>
    </row>
    <row r="342" spans="1:40" x14ac:dyDescent="0.25">
      <c r="A342" s="15" t="s">
        <v>467</v>
      </c>
      <c r="B342" s="52"/>
      <c r="C342" s="52"/>
      <c r="D342" s="52"/>
      <c r="E342" s="52"/>
      <c r="F342" s="53"/>
      <c r="G342" s="53"/>
      <c r="H342" s="54"/>
      <c r="I342" s="53"/>
      <c r="J342" s="16"/>
      <c r="K342" s="16"/>
      <c r="L342" s="74"/>
      <c r="M342" s="69"/>
      <c r="N342" s="97" t="s">
        <v>1411</v>
      </c>
      <c r="O342" s="16"/>
      <c r="P342" s="17"/>
      <c r="Q342" s="75"/>
      <c r="R342" s="75"/>
      <c r="S342" s="17"/>
      <c r="T342" s="77"/>
      <c r="U342" s="78"/>
      <c r="V342" s="78"/>
      <c r="W342" s="76"/>
      <c r="X342" s="79"/>
      <c r="Y342" s="79"/>
      <c r="Z342" s="70"/>
      <c r="AA342" s="70"/>
      <c r="AB342" s="80"/>
      <c r="AC342" s="72">
        <v>148</v>
      </c>
      <c r="AD342" s="72">
        <v>373</v>
      </c>
      <c r="AE342" s="72">
        <v>872</v>
      </c>
      <c r="AF342" s="72">
        <v>1</v>
      </c>
      <c r="AG342" s="72" t="s">
        <v>948</v>
      </c>
      <c r="AH342" s="72" t="s">
        <v>1033</v>
      </c>
      <c r="AI342" s="72">
        <v>-18000</v>
      </c>
      <c r="AJ342" s="72">
        <v>39610.580034722225</v>
      </c>
      <c r="AK342" s="72" t="s">
        <v>1506</v>
      </c>
      <c r="AL342" s="72" t="s">
        <v>1846</v>
      </c>
      <c r="AM342" s="72" t="s">
        <v>2228</v>
      </c>
      <c r="AN342" s="72">
        <v>40560.832199074073</v>
      </c>
    </row>
    <row r="343" spans="1:40" x14ac:dyDescent="0.25">
      <c r="A343" s="15" t="s">
        <v>468</v>
      </c>
      <c r="B343" s="52"/>
      <c r="C343" s="52"/>
      <c r="D343" s="52"/>
      <c r="E343" s="52"/>
      <c r="F343" s="53"/>
      <c r="G343" s="53"/>
      <c r="H343" s="54"/>
      <c r="I343" s="53"/>
      <c r="J343" s="16"/>
      <c r="K343" s="16"/>
      <c r="L343" s="74"/>
      <c r="M343" s="69"/>
      <c r="N343" s="97" t="s">
        <v>1412</v>
      </c>
      <c r="O343" s="16"/>
      <c r="P343" s="17"/>
      <c r="Q343" s="75"/>
      <c r="R343" s="75"/>
      <c r="S343" s="17"/>
      <c r="T343" s="77"/>
      <c r="U343" s="78"/>
      <c r="V343" s="78"/>
      <c r="W343" s="76"/>
      <c r="X343" s="79"/>
      <c r="Y343" s="79"/>
      <c r="Z343" s="70"/>
      <c r="AA343" s="70"/>
      <c r="AB343" s="80"/>
      <c r="AC343" s="72">
        <v>391</v>
      </c>
      <c r="AD343" s="72">
        <v>370</v>
      </c>
      <c r="AE343" s="72">
        <v>1605</v>
      </c>
      <c r="AF343" s="72">
        <v>20</v>
      </c>
      <c r="AG343" s="72" t="s">
        <v>949</v>
      </c>
      <c r="AH343" s="72" t="s">
        <v>1037</v>
      </c>
      <c r="AI343" s="72">
        <v>-32400</v>
      </c>
      <c r="AJ343" s="72">
        <v>40127.594328703701</v>
      </c>
      <c r="AK343" s="72" t="s">
        <v>1506</v>
      </c>
      <c r="AL343" s="72" t="s">
        <v>1847</v>
      </c>
      <c r="AM343" s="72" t="s">
        <v>2128</v>
      </c>
      <c r="AN343" s="72">
        <v>40560.819432870368</v>
      </c>
    </row>
    <row r="344" spans="1:40" x14ac:dyDescent="0.25">
      <c r="A344" s="15" t="s">
        <v>470</v>
      </c>
      <c r="B344" s="52"/>
      <c r="C344" s="52"/>
      <c r="D344" s="52"/>
      <c r="E344" s="52"/>
      <c r="F344" s="53"/>
      <c r="G344" s="53"/>
      <c r="H344" s="54"/>
      <c r="I344" s="53"/>
      <c r="J344" s="16"/>
      <c r="K344" s="16"/>
      <c r="L344" s="74"/>
      <c r="M344" s="69"/>
      <c r="N344" s="97" t="s">
        <v>1413</v>
      </c>
      <c r="O344" s="16"/>
      <c r="P344" s="17"/>
      <c r="Q344" s="75"/>
      <c r="R344" s="75"/>
      <c r="S344" s="17"/>
      <c r="T344" s="77"/>
      <c r="U344" s="78"/>
      <c r="V344" s="78"/>
      <c r="W344" s="76"/>
      <c r="X344" s="79"/>
      <c r="Y344" s="79"/>
      <c r="Z344" s="70"/>
      <c r="AA344" s="70"/>
      <c r="AB344" s="80"/>
      <c r="AC344" s="72">
        <v>199</v>
      </c>
      <c r="AD344" s="72">
        <v>1828</v>
      </c>
      <c r="AE344" s="72">
        <v>4041</v>
      </c>
      <c r="AF344" s="72">
        <v>3</v>
      </c>
      <c r="AG344" s="72" t="s">
        <v>950</v>
      </c>
      <c r="AH344" s="72" t="s">
        <v>1033</v>
      </c>
      <c r="AI344" s="72">
        <v>-18000</v>
      </c>
      <c r="AJ344" s="72">
        <v>39849.638877314814</v>
      </c>
      <c r="AK344" s="72" t="s">
        <v>1506</v>
      </c>
      <c r="AL344" s="72" t="s">
        <v>1848</v>
      </c>
      <c r="AM344" s="72" t="s">
        <v>2229</v>
      </c>
      <c r="AN344" s="72">
        <v>40560.834814814814</v>
      </c>
    </row>
    <row r="345" spans="1:40" x14ac:dyDescent="0.25">
      <c r="A345" s="15" t="s">
        <v>472</v>
      </c>
      <c r="B345" s="52"/>
      <c r="C345" s="52"/>
      <c r="D345" s="52"/>
      <c r="E345" s="52"/>
      <c r="F345" s="53"/>
      <c r="G345" s="53"/>
      <c r="H345" s="54"/>
      <c r="I345" s="53"/>
      <c r="J345" s="16"/>
      <c r="K345" s="16"/>
      <c r="L345" s="74"/>
      <c r="M345" s="69"/>
      <c r="N345" s="97" t="s">
        <v>1414</v>
      </c>
      <c r="O345" s="16"/>
      <c r="P345" s="17"/>
      <c r="Q345" s="75"/>
      <c r="R345" s="75"/>
      <c r="S345" s="17"/>
      <c r="T345" s="77"/>
      <c r="U345" s="78"/>
      <c r="V345" s="78"/>
      <c r="W345" s="76"/>
      <c r="X345" s="79"/>
      <c r="Y345" s="79"/>
      <c r="Z345" s="70"/>
      <c r="AA345" s="70"/>
      <c r="AB345" s="80"/>
      <c r="AC345" s="72">
        <v>7505</v>
      </c>
      <c r="AD345" s="72">
        <v>6825</v>
      </c>
      <c r="AE345" s="72">
        <v>36341</v>
      </c>
      <c r="AF345" s="72">
        <v>3490</v>
      </c>
      <c r="AG345" s="72" t="s">
        <v>951</v>
      </c>
      <c r="AH345" s="72" t="s">
        <v>1033</v>
      </c>
      <c r="AI345" s="72">
        <v>-18000</v>
      </c>
      <c r="AJ345" s="72">
        <v>39201.037928240738</v>
      </c>
      <c r="AK345" s="72" t="s">
        <v>1506</v>
      </c>
      <c r="AL345" s="72" t="s">
        <v>1849</v>
      </c>
      <c r="AM345" s="72" t="s">
        <v>2230</v>
      </c>
      <c r="AN345" s="72">
        <v>40560.835590277777</v>
      </c>
    </row>
    <row r="346" spans="1:40" x14ac:dyDescent="0.25">
      <c r="A346" s="15" t="s">
        <v>473</v>
      </c>
      <c r="B346" s="52"/>
      <c r="C346" s="52"/>
      <c r="D346" s="52"/>
      <c r="E346" s="52"/>
      <c r="F346" s="53"/>
      <c r="G346" s="53"/>
      <c r="H346" s="54"/>
      <c r="I346" s="53"/>
      <c r="J346" s="16"/>
      <c r="K346" s="16"/>
      <c r="L346" s="74"/>
      <c r="M346" s="69"/>
      <c r="N346" s="97" t="s">
        <v>1415</v>
      </c>
      <c r="O346" s="16"/>
      <c r="P346" s="17"/>
      <c r="Q346" s="75"/>
      <c r="R346" s="75"/>
      <c r="S346" s="17"/>
      <c r="T346" s="77"/>
      <c r="U346" s="78"/>
      <c r="V346" s="78"/>
      <c r="W346" s="76"/>
      <c r="X346" s="79"/>
      <c r="Y346" s="79"/>
      <c r="Z346" s="70"/>
      <c r="AA346" s="70"/>
      <c r="AB346" s="80"/>
      <c r="AC346" s="72">
        <v>168</v>
      </c>
      <c r="AD346" s="72">
        <v>150</v>
      </c>
      <c r="AE346" s="72">
        <v>525</v>
      </c>
      <c r="AF346" s="72">
        <v>1</v>
      </c>
      <c r="AG346" s="72" t="s">
        <v>952</v>
      </c>
      <c r="AH346" s="72" t="s">
        <v>1033</v>
      </c>
      <c r="AI346" s="72">
        <v>-18000</v>
      </c>
      <c r="AJ346" s="72">
        <v>39617.988182870373</v>
      </c>
      <c r="AK346" s="72" t="s">
        <v>1506</v>
      </c>
      <c r="AL346" s="72" t="s">
        <v>1850</v>
      </c>
      <c r="AM346" s="72" t="s">
        <v>2231</v>
      </c>
      <c r="AN346" s="72">
        <v>40560.836342592593</v>
      </c>
    </row>
    <row r="347" spans="1:40" x14ac:dyDescent="0.25">
      <c r="A347" s="15" t="s">
        <v>531</v>
      </c>
      <c r="B347" s="52"/>
      <c r="C347" s="52"/>
      <c r="D347" s="52"/>
      <c r="E347" s="52"/>
      <c r="F347" s="53"/>
      <c r="G347" s="53"/>
      <c r="H347" s="54"/>
      <c r="I347" s="53"/>
      <c r="J347" s="16"/>
      <c r="K347" s="16"/>
      <c r="L347" s="74"/>
      <c r="M347" s="69"/>
      <c r="N347" s="97" t="s">
        <v>1416</v>
      </c>
      <c r="O347" s="16"/>
      <c r="P347" s="17"/>
      <c r="Q347" s="75"/>
      <c r="R347" s="75"/>
      <c r="S347" s="17"/>
      <c r="T347" s="77"/>
      <c r="U347" s="78"/>
      <c r="V347" s="78"/>
      <c r="W347" s="76"/>
      <c r="X347" s="79"/>
      <c r="Y347" s="79"/>
      <c r="Z347" s="70"/>
      <c r="AA347" s="70"/>
      <c r="AB347" s="80"/>
      <c r="AC347" s="72">
        <v>681</v>
      </c>
      <c r="AD347" s="72">
        <v>2198</v>
      </c>
      <c r="AE347" s="72">
        <v>9507</v>
      </c>
      <c r="AF347" s="72">
        <v>193</v>
      </c>
      <c r="AG347" s="72" t="s">
        <v>953</v>
      </c>
      <c r="AH347" s="72" t="s">
        <v>1032</v>
      </c>
      <c r="AI347" s="72">
        <v>0</v>
      </c>
      <c r="AJ347" s="72">
        <v>39785.755057870374</v>
      </c>
      <c r="AK347" s="72" t="s">
        <v>1506</v>
      </c>
      <c r="AL347" s="72" t="s">
        <v>1851</v>
      </c>
      <c r="AM347" s="72" t="s">
        <v>2232</v>
      </c>
      <c r="AN347" s="72">
        <v>40559.887141203704</v>
      </c>
    </row>
    <row r="348" spans="1:40" x14ac:dyDescent="0.25">
      <c r="A348" s="15" t="s">
        <v>477</v>
      </c>
      <c r="B348" s="52"/>
      <c r="C348" s="52"/>
      <c r="D348" s="52"/>
      <c r="E348" s="52"/>
      <c r="F348" s="53"/>
      <c r="G348" s="53"/>
      <c r="H348" s="54"/>
      <c r="I348" s="53"/>
      <c r="J348" s="16"/>
      <c r="K348" s="16"/>
      <c r="L348" s="74"/>
      <c r="M348" s="69"/>
      <c r="N348" s="97" t="s">
        <v>1417</v>
      </c>
      <c r="O348" s="16"/>
      <c r="P348" s="17"/>
      <c r="Q348" s="75"/>
      <c r="R348" s="75"/>
      <c r="S348" s="17"/>
      <c r="T348" s="77"/>
      <c r="U348" s="78"/>
      <c r="V348" s="78"/>
      <c r="W348" s="76"/>
      <c r="X348" s="79"/>
      <c r="Y348" s="79"/>
      <c r="Z348" s="70"/>
      <c r="AA348" s="70"/>
      <c r="AB348" s="80"/>
      <c r="AC348" s="72">
        <v>230</v>
      </c>
      <c r="AD348" s="72">
        <v>235</v>
      </c>
      <c r="AE348" s="72">
        <v>6672</v>
      </c>
      <c r="AF348" s="72">
        <v>25</v>
      </c>
      <c r="AG348" s="72" t="s">
        <v>954</v>
      </c>
      <c r="AH348" s="72" t="s">
        <v>1056</v>
      </c>
      <c r="AI348" s="72">
        <v>36000</v>
      </c>
      <c r="AJ348" s="72">
        <v>39981.491041666668</v>
      </c>
      <c r="AK348" s="72" t="s">
        <v>1506</v>
      </c>
      <c r="AL348" s="72" t="s">
        <v>1852</v>
      </c>
      <c r="AM348" s="72" t="s">
        <v>2233</v>
      </c>
      <c r="AN348" s="72">
        <v>40560.839675925927</v>
      </c>
    </row>
    <row r="349" spans="1:40" x14ac:dyDescent="0.25">
      <c r="A349" s="15" t="s">
        <v>479</v>
      </c>
      <c r="B349" s="52"/>
      <c r="C349" s="52"/>
      <c r="D349" s="52"/>
      <c r="E349" s="52"/>
      <c r="F349" s="53"/>
      <c r="G349" s="53"/>
      <c r="H349" s="54"/>
      <c r="I349" s="53"/>
      <c r="J349" s="16"/>
      <c r="K349" s="16"/>
      <c r="L349" s="74"/>
      <c r="M349" s="69"/>
      <c r="N349" s="97" t="s">
        <v>1418</v>
      </c>
      <c r="O349" s="16"/>
      <c r="P349" s="17"/>
      <c r="Q349" s="75"/>
      <c r="R349" s="75"/>
      <c r="S349" s="17"/>
      <c r="T349" s="77"/>
      <c r="U349" s="78"/>
      <c r="V349" s="78"/>
      <c r="W349" s="76"/>
      <c r="X349" s="79"/>
      <c r="Y349" s="79"/>
      <c r="Z349" s="70"/>
      <c r="AA349" s="70"/>
      <c r="AB349" s="80"/>
      <c r="AC349" s="72">
        <v>97</v>
      </c>
      <c r="AD349" s="72">
        <v>95</v>
      </c>
      <c r="AE349" s="72">
        <v>800</v>
      </c>
      <c r="AF349" s="72">
        <v>102</v>
      </c>
      <c r="AG349" s="72" t="s">
        <v>955</v>
      </c>
      <c r="AH349" s="72" t="s">
        <v>1033</v>
      </c>
      <c r="AI349" s="72">
        <v>-18000</v>
      </c>
      <c r="AJ349" s="72">
        <v>40028.833252314813</v>
      </c>
      <c r="AK349" s="72" t="s">
        <v>1506</v>
      </c>
      <c r="AL349" s="72" t="s">
        <v>1853</v>
      </c>
      <c r="AM349" s="72" t="s">
        <v>2234</v>
      </c>
      <c r="AN349" s="72">
        <v>40560.840520833335</v>
      </c>
    </row>
    <row r="350" spans="1:40" x14ac:dyDescent="0.25">
      <c r="A350" s="15" t="s">
        <v>532</v>
      </c>
      <c r="B350" s="52"/>
      <c r="C350" s="52"/>
      <c r="D350" s="52"/>
      <c r="E350" s="52"/>
      <c r="F350" s="53"/>
      <c r="G350" s="53"/>
      <c r="H350" s="54"/>
      <c r="I350" s="53"/>
      <c r="J350" s="16"/>
      <c r="K350" s="16"/>
      <c r="L350" s="74"/>
      <c r="M350" s="69"/>
      <c r="N350" s="97" t="s">
        <v>1419</v>
      </c>
      <c r="O350" s="16"/>
      <c r="P350" s="17"/>
      <c r="Q350" s="75"/>
      <c r="R350" s="75"/>
      <c r="S350" s="17"/>
      <c r="T350" s="77"/>
      <c r="U350" s="78"/>
      <c r="V350" s="78"/>
      <c r="W350" s="76"/>
      <c r="X350" s="79"/>
      <c r="Y350" s="79"/>
      <c r="Z350" s="70"/>
      <c r="AA350" s="70"/>
      <c r="AB350" s="80"/>
      <c r="AC350" s="72">
        <v>45</v>
      </c>
      <c r="AD350" s="72">
        <v>44</v>
      </c>
      <c r="AE350" s="72">
        <v>252</v>
      </c>
      <c r="AF350" s="72">
        <v>9</v>
      </c>
      <c r="AG350" s="72" t="s">
        <v>956</v>
      </c>
      <c r="AH350" s="72" t="s">
        <v>1033</v>
      </c>
      <c r="AI350" s="72">
        <v>-18000</v>
      </c>
      <c r="AJ350" s="72">
        <v>39922.031354166669</v>
      </c>
      <c r="AK350" s="72" t="s">
        <v>1506</v>
      </c>
      <c r="AL350" s="72" t="s">
        <v>1854</v>
      </c>
      <c r="AM350" s="72" t="s">
        <v>2235</v>
      </c>
      <c r="AN350" s="72">
        <v>40560.837962962964</v>
      </c>
    </row>
    <row r="351" spans="1:40" x14ac:dyDescent="0.25">
      <c r="A351" s="81" t="s">
        <v>495</v>
      </c>
      <c r="B351" s="82"/>
      <c r="C351" s="82"/>
      <c r="D351" s="82"/>
      <c r="E351" s="82"/>
      <c r="F351" s="83"/>
      <c r="G351" s="83"/>
      <c r="H351" s="84"/>
      <c r="I351" s="83"/>
      <c r="J351" s="85"/>
      <c r="K351" s="85"/>
      <c r="L351" s="86"/>
      <c r="M351" s="87"/>
      <c r="N351" s="98" t="s">
        <v>1420</v>
      </c>
      <c r="O351" s="85"/>
      <c r="P351" s="88"/>
      <c r="Q351" s="89"/>
      <c r="R351" s="89"/>
      <c r="S351" s="88"/>
      <c r="T351" s="90"/>
      <c r="U351" s="91"/>
      <c r="V351" s="91"/>
      <c r="W351" s="92"/>
      <c r="X351" s="93"/>
      <c r="Y351" s="93"/>
      <c r="Z351" s="94"/>
      <c r="AA351" s="94"/>
      <c r="AB351" s="95"/>
      <c r="AC351" s="72">
        <v>304</v>
      </c>
      <c r="AD351" s="72">
        <v>993</v>
      </c>
      <c r="AE351" s="72">
        <v>1559</v>
      </c>
      <c r="AF351" s="72">
        <v>41</v>
      </c>
      <c r="AG351" s="72" t="s">
        <v>957</v>
      </c>
      <c r="AH351" s="72" t="s">
        <v>1036</v>
      </c>
      <c r="AI351" s="72">
        <v>-18000</v>
      </c>
      <c r="AJ351" s="72">
        <v>39994.004340277781</v>
      </c>
      <c r="AK351" s="72" t="s">
        <v>1506</v>
      </c>
      <c r="AL351" s="72" t="s">
        <v>1855</v>
      </c>
      <c r="AM351" s="72" t="s">
        <v>2236</v>
      </c>
      <c r="AN351" s="72">
        <v>40560.844699074078</v>
      </c>
    </row>
    <row r="352" spans="1:40" x14ac:dyDescent="0.25">
      <c r="A352" s="71" t="s">
        <v>535</v>
      </c>
      <c r="B352" s="52"/>
      <c r="C352" s="52"/>
      <c r="D352" s="52"/>
      <c r="E352" s="52"/>
      <c r="F352" s="53"/>
      <c r="G352" s="53"/>
      <c r="H352" s="54"/>
      <c r="I352" s="53"/>
      <c r="J352" s="16"/>
      <c r="K352" s="16"/>
      <c r="L352" s="74"/>
      <c r="M352" s="69"/>
      <c r="N352" s="97" t="s">
        <v>1421</v>
      </c>
      <c r="O352" s="97" t="s">
        <v>60</v>
      </c>
      <c r="P352" s="17"/>
      <c r="Q352" s="75"/>
      <c r="R352" s="75"/>
      <c r="S352" s="17"/>
      <c r="T352" s="77"/>
      <c r="U352" s="78"/>
      <c r="V352" s="78"/>
      <c r="W352" s="76"/>
      <c r="X352" s="79"/>
      <c r="Y352" s="79"/>
      <c r="Z352" s="70"/>
      <c r="AA352" s="70"/>
      <c r="AB352" s="80"/>
      <c r="AC352" s="72">
        <v>736</v>
      </c>
      <c r="AD352" s="72">
        <v>1106</v>
      </c>
      <c r="AE352" s="72">
        <v>9951</v>
      </c>
      <c r="AF352" s="72">
        <v>0</v>
      </c>
      <c r="AG352" s="72" t="s">
        <v>958</v>
      </c>
      <c r="AH352" s="72" t="s">
        <v>1036</v>
      </c>
      <c r="AI352" s="72">
        <v>-18000</v>
      </c>
      <c r="AJ352" s="72">
        <v>40018.736527777779</v>
      </c>
      <c r="AK352" s="72" t="s">
        <v>1506</v>
      </c>
      <c r="AL352" s="72" t="s">
        <v>1856</v>
      </c>
      <c r="AM352" s="72" t="s">
        <v>2237</v>
      </c>
      <c r="AN352" s="72">
        <v>40560.843784722223</v>
      </c>
    </row>
    <row r="353" spans="1:40" x14ac:dyDescent="0.25">
      <c r="A353" s="71" t="s">
        <v>536</v>
      </c>
      <c r="B353" s="52"/>
      <c r="C353" s="52"/>
      <c r="D353" s="52"/>
      <c r="E353" s="52"/>
      <c r="F353" s="53"/>
      <c r="G353" s="53"/>
      <c r="H353" s="54"/>
      <c r="I353" s="53"/>
      <c r="J353" s="16"/>
      <c r="K353" s="16"/>
      <c r="L353" s="74"/>
      <c r="M353" s="69"/>
      <c r="N353" s="97" t="s">
        <v>1422</v>
      </c>
      <c r="O353" s="97" t="s">
        <v>60</v>
      </c>
      <c r="P353" s="17"/>
      <c r="Q353" s="75"/>
      <c r="R353" s="75"/>
      <c r="S353" s="17"/>
      <c r="T353" s="77"/>
      <c r="U353" s="78"/>
      <c r="V353" s="78"/>
      <c r="W353" s="76"/>
      <c r="X353" s="79"/>
      <c r="Y353" s="79"/>
      <c r="Z353" s="70"/>
      <c r="AA353" s="70"/>
      <c r="AB353" s="80"/>
      <c r="AC353" s="72">
        <v>162</v>
      </c>
      <c r="AD353" s="72">
        <v>108</v>
      </c>
      <c r="AE353" s="72">
        <v>577</v>
      </c>
      <c r="AF353" s="72">
        <v>0</v>
      </c>
      <c r="AG353" s="72" t="s">
        <v>959</v>
      </c>
      <c r="AH353" s="72" t="s">
        <v>1033</v>
      </c>
      <c r="AI353" s="72">
        <v>-18000</v>
      </c>
      <c r="AJ353" s="72">
        <v>39941.595358796294</v>
      </c>
      <c r="AK353" s="72" t="s">
        <v>1506</v>
      </c>
      <c r="AL353" s="72" t="s">
        <v>1857</v>
      </c>
      <c r="AM353" s="72" t="s">
        <v>2238</v>
      </c>
      <c r="AN353" s="72">
        <v>40560.837453703702</v>
      </c>
    </row>
    <row r="354" spans="1:40" x14ac:dyDescent="0.25">
      <c r="A354" s="71" t="s">
        <v>537</v>
      </c>
      <c r="B354" s="52"/>
      <c r="C354" s="52"/>
      <c r="D354" s="52"/>
      <c r="E354" s="52"/>
      <c r="F354" s="53"/>
      <c r="G354" s="53"/>
      <c r="H354" s="54"/>
      <c r="I354" s="53"/>
      <c r="J354" s="16"/>
      <c r="K354" s="16"/>
      <c r="L354" s="74"/>
      <c r="M354" s="69"/>
      <c r="N354" s="97" t="s">
        <v>1423</v>
      </c>
      <c r="O354" s="97" t="s">
        <v>60</v>
      </c>
      <c r="P354" s="17"/>
      <c r="Q354" s="75"/>
      <c r="R354" s="75"/>
      <c r="S354" s="17"/>
      <c r="T354" s="77"/>
      <c r="U354" s="78"/>
      <c r="V354" s="78"/>
      <c r="W354" s="76"/>
      <c r="X354" s="79"/>
      <c r="Y354" s="79"/>
      <c r="Z354" s="70"/>
      <c r="AA354" s="70"/>
      <c r="AB354" s="80"/>
      <c r="AC354" s="72">
        <v>84</v>
      </c>
      <c r="AD354" s="72">
        <v>209</v>
      </c>
      <c r="AE354" s="72">
        <v>3483</v>
      </c>
      <c r="AF354" s="72">
        <v>0</v>
      </c>
      <c r="AG354" s="72" t="s">
        <v>960</v>
      </c>
      <c r="AH354" s="72" t="s">
        <v>1038</v>
      </c>
      <c r="AI354" s="72">
        <v>-25200</v>
      </c>
      <c r="AJ354" s="72">
        <v>39870.100914351853</v>
      </c>
      <c r="AK354" s="72" t="s">
        <v>1506</v>
      </c>
      <c r="AL354" s="72" t="s">
        <v>1858</v>
      </c>
      <c r="AM354" s="72" t="s">
        <v>2239</v>
      </c>
      <c r="AN354" s="72">
        <v>40560.832268518519</v>
      </c>
    </row>
    <row r="355" spans="1:40" x14ac:dyDescent="0.25">
      <c r="A355" s="71" t="s">
        <v>538</v>
      </c>
      <c r="B355" s="52"/>
      <c r="C355" s="52"/>
      <c r="D355" s="52"/>
      <c r="E355" s="52"/>
      <c r="F355" s="53"/>
      <c r="G355" s="53"/>
      <c r="H355" s="54"/>
      <c r="I355" s="53"/>
      <c r="J355" s="16"/>
      <c r="K355" s="16"/>
      <c r="L355" s="74"/>
      <c r="M355" s="69"/>
      <c r="N355" s="97" t="s">
        <v>1424</v>
      </c>
      <c r="O355" s="97" t="s">
        <v>60</v>
      </c>
      <c r="P355" s="17"/>
      <c r="Q355" s="75"/>
      <c r="R355" s="75"/>
      <c r="S355" s="17"/>
      <c r="T355" s="77"/>
      <c r="U355" s="78"/>
      <c r="V355" s="78"/>
      <c r="W355" s="76"/>
      <c r="X355" s="79"/>
      <c r="Y355" s="79"/>
      <c r="Z355" s="70"/>
      <c r="AA355" s="70"/>
      <c r="AB355" s="80"/>
      <c r="AC355" s="72">
        <v>23</v>
      </c>
      <c r="AD355" s="72">
        <v>86</v>
      </c>
      <c r="AE355" s="72">
        <v>8908</v>
      </c>
      <c r="AF355" s="72">
        <v>0</v>
      </c>
      <c r="AG355" s="72" t="s">
        <v>961</v>
      </c>
      <c r="AH355" s="72"/>
      <c r="AI355" s="72"/>
      <c r="AJ355" s="72">
        <v>40396.982627314814</v>
      </c>
      <c r="AK355" s="72" t="s">
        <v>1506</v>
      </c>
      <c r="AL355" s="72" t="s">
        <v>1859</v>
      </c>
      <c r="AM355" s="72" t="s">
        <v>2240</v>
      </c>
      <c r="AN355" s="72">
        <v>40560.77721064815</v>
      </c>
    </row>
    <row r="356" spans="1:40" x14ac:dyDescent="0.25">
      <c r="A356" s="71" t="s">
        <v>539</v>
      </c>
      <c r="B356" s="52"/>
      <c r="C356" s="52"/>
      <c r="D356" s="52"/>
      <c r="E356" s="52"/>
      <c r="F356" s="53"/>
      <c r="G356" s="53"/>
      <c r="H356" s="54"/>
      <c r="I356" s="53"/>
      <c r="J356" s="16"/>
      <c r="K356" s="16"/>
      <c r="L356" s="74"/>
      <c r="M356" s="69"/>
      <c r="N356" s="97" t="s">
        <v>1425</v>
      </c>
      <c r="O356" s="97" t="s">
        <v>60</v>
      </c>
      <c r="P356" s="17"/>
      <c r="Q356" s="75"/>
      <c r="R356" s="75"/>
      <c r="S356" s="17"/>
      <c r="T356" s="77"/>
      <c r="U356" s="78"/>
      <c r="V356" s="78"/>
      <c r="W356" s="76"/>
      <c r="X356" s="79"/>
      <c r="Y356" s="79"/>
      <c r="Z356" s="70"/>
      <c r="AA356" s="70"/>
      <c r="AB356" s="80"/>
      <c r="AC356" s="72">
        <v>99</v>
      </c>
      <c r="AD356" s="72">
        <v>535</v>
      </c>
      <c r="AE356" s="72">
        <v>5952</v>
      </c>
      <c r="AF356" s="72">
        <v>84</v>
      </c>
      <c r="AG356" s="72" t="s">
        <v>962</v>
      </c>
      <c r="AH356" s="72" t="s">
        <v>1033</v>
      </c>
      <c r="AI356" s="72">
        <v>-18000</v>
      </c>
      <c r="AJ356" s="72">
        <v>39920.706030092595</v>
      </c>
      <c r="AK356" s="72" t="s">
        <v>1506</v>
      </c>
      <c r="AL356" s="72" t="s">
        <v>1860</v>
      </c>
      <c r="AM356" s="72" t="s">
        <v>2241</v>
      </c>
      <c r="AN356" s="72">
        <v>40560.762650462966</v>
      </c>
    </row>
    <row r="357" spans="1:40" x14ac:dyDescent="0.25">
      <c r="A357" s="71" t="s">
        <v>540</v>
      </c>
      <c r="B357" s="52"/>
      <c r="C357" s="52"/>
      <c r="D357" s="52"/>
      <c r="E357" s="52"/>
      <c r="F357" s="53"/>
      <c r="G357" s="53"/>
      <c r="H357" s="54"/>
      <c r="I357" s="53"/>
      <c r="J357" s="16"/>
      <c r="K357" s="16"/>
      <c r="L357" s="74"/>
      <c r="M357" s="69"/>
      <c r="N357" s="97" t="s">
        <v>1426</v>
      </c>
      <c r="O357" s="97" t="s">
        <v>60</v>
      </c>
      <c r="P357" s="17"/>
      <c r="Q357" s="75"/>
      <c r="R357" s="75"/>
      <c r="S357" s="17"/>
      <c r="T357" s="77"/>
      <c r="U357" s="78"/>
      <c r="V357" s="78"/>
      <c r="W357" s="76"/>
      <c r="X357" s="79"/>
      <c r="Y357" s="79"/>
      <c r="Z357" s="70"/>
      <c r="AA357" s="70"/>
      <c r="AB357" s="80"/>
      <c r="AC357" s="72">
        <v>1606</v>
      </c>
      <c r="AD357" s="72">
        <v>811</v>
      </c>
      <c r="AE357" s="72">
        <v>3676</v>
      </c>
      <c r="AF357" s="72">
        <v>2091</v>
      </c>
      <c r="AG357" s="72" t="s">
        <v>963</v>
      </c>
      <c r="AH357" s="72" t="s">
        <v>1035</v>
      </c>
      <c r="AI357" s="72">
        <v>-21600</v>
      </c>
      <c r="AJ357" s="72">
        <v>39889.8205787037</v>
      </c>
      <c r="AK357" s="72" t="s">
        <v>1506</v>
      </c>
      <c r="AL357" s="72" t="s">
        <v>1861</v>
      </c>
      <c r="AM357" s="72" t="s">
        <v>2242</v>
      </c>
      <c r="AN357" s="72">
        <v>40560.747789351852</v>
      </c>
    </row>
    <row r="358" spans="1:40" x14ac:dyDescent="0.25">
      <c r="A358" s="71" t="s">
        <v>541</v>
      </c>
      <c r="B358" s="52"/>
      <c r="C358" s="52"/>
      <c r="D358" s="52"/>
      <c r="E358" s="52"/>
      <c r="F358" s="53"/>
      <c r="G358" s="53"/>
      <c r="H358" s="54"/>
      <c r="I358" s="53"/>
      <c r="J358" s="16"/>
      <c r="K358" s="16"/>
      <c r="L358" s="74"/>
      <c r="M358" s="69"/>
      <c r="N358" s="97" t="s">
        <v>1427</v>
      </c>
      <c r="O358" s="97" t="s">
        <v>60</v>
      </c>
      <c r="P358" s="17"/>
      <c r="Q358" s="75"/>
      <c r="R358" s="75"/>
      <c r="S358" s="17"/>
      <c r="T358" s="77"/>
      <c r="U358" s="78"/>
      <c r="V358" s="78"/>
      <c r="W358" s="76"/>
      <c r="X358" s="79"/>
      <c r="Y358" s="79"/>
      <c r="Z358" s="70"/>
      <c r="AA358" s="70"/>
      <c r="AB358" s="80"/>
      <c r="AC358" s="72">
        <v>324</v>
      </c>
      <c r="AD358" s="72">
        <v>693</v>
      </c>
      <c r="AE358" s="72">
        <v>2005</v>
      </c>
      <c r="AF358" s="72">
        <v>1</v>
      </c>
      <c r="AG358" s="72" t="s">
        <v>964</v>
      </c>
      <c r="AH358" s="72" t="s">
        <v>1035</v>
      </c>
      <c r="AI358" s="72">
        <v>-21600</v>
      </c>
      <c r="AJ358" s="72">
        <v>39974.16846064815</v>
      </c>
      <c r="AK358" s="72" t="s">
        <v>1506</v>
      </c>
      <c r="AL358" s="72" t="s">
        <v>1862</v>
      </c>
      <c r="AM358" s="72" t="s">
        <v>2243</v>
      </c>
      <c r="AN358" s="72">
        <v>40560.731134259258</v>
      </c>
    </row>
    <row r="359" spans="1:40" x14ac:dyDescent="0.25">
      <c r="A359" s="71" t="s">
        <v>542</v>
      </c>
      <c r="B359" s="52"/>
      <c r="C359" s="52"/>
      <c r="D359" s="52"/>
      <c r="E359" s="52"/>
      <c r="F359" s="53"/>
      <c r="G359" s="53"/>
      <c r="H359" s="54"/>
      <c r="I359" s="53"/>
      <c r="J359" s="16"/>
      <c r="K359" s="16"/>
      <c r="L359" s="74"/>
      <c r="M359" s="69"/>
      <c r="N359" s="97" t="s">
        <v>1428</v>
      </c>
      <c r="O359" s="97" t="s">
        <v>60</v>
      </c>
      <c r="P359" s="17"/>
      <c r="Q359" s="75"/>
      <c r="R359" s="75"/>
      <c r="S359" s="17"/>
      <c r="T359" s="77"/>
      <c r="U359" s="78"/>
      <c r="V359" s="78"/>
      <c r="W359" s="76"/>
      <c r="X359" s="79"/>
      <c r="Y359" s="79"/>
      <c r="Z359" s="70"/>
      <c r="AA359" s="70"/>
      <c r="AB359" s="80"/>
      <c r="AC359" s="72">
        <v>50</v>
      </c>
      <c r="AD359" s="72">
        <v>59</v>
      </c>
      <c r="AE359" s="72">
        <v>657</v>
      </c>
      <c r="AF359" s="72">
        <v>0</v>
      </c>
      <c r="AG359" s="72" t="s">
        <v>965</v>
      </c>
      <c r="AH359" s="72" t="s">
        <v>1065</v>
      </c>
      <c r="AI359" s="72">
        <v>-25200</v>
      </c>
      <c r="AJ359" s="72">
        <v>40439.016192129631</v>
      </c>
      <c r="AK359" s="72" t="s">
        <v>1506</v>
      </c>
      <c r="AL359" s="72" t="s">
        <v>1863</v>
      </c>
      <c r="AM359" s="72" t="s">
        <v>2244</v>
      </c>
      <c r="AN359" s="72">
        <v>40560.730300925927</v>
      </c>
    </row>
    <row r="360" spans="1:40" x14ac:dyDescent="0.25">
      <c r="A360" s="71" t="s">
        <v>543</v>
      </c>
      <c r="B360" s="52"/>
      <c r="C360" s="52"/>
      <c r="D360" s="52"/>
      <c r="E360" s="52"/>
      <c r="F360" s="53"/>
      <c r="G360" s="53"/>
      <c r="H360" s="54"/>
      <c r="I360" s="53"/>
      <c r="J360" s="16"/>
      <c r="K360" s="16"/>
      <c r="L360" s="74"/>
      <c r="M360" s="69"/>
      <c r="N360" s="97" t="s">
        <v>1429</v>
      </c>
      <c r="O360" s="97" t="s">
        <v>60</v>
      </c>
      <c r="P360" s="17"/>
      <c r="Q360" s="75"/>
      <c r="R360" s="75"/>
      <c r="S360" s="17"/>
      <c r="T360" s="77"/>
      <c r="U360" s="78"/>
      <c r="V360" s="78"/>
      <c r="W360" s="76"/>
      <c r="X360" s="79"/>
      <c r="Y360" s="79"/>
      <c r="Z360" s="70"/>
      <c r="AA360" s="70"/>
      <c r="AB360" s="80"/>
      <c r="AC360" s="72">
        <v>107</v>
      </c>
      <c r="AD360" s="72">
        <v>129</v>
      </c>
      <c r="AE360" s="72">
        <v>424</v>
      </c>
      <c r="AF360" s="72">
        <v>1</v>
      </c>
      <c r="AG360" s="72"/>
      <c r="AH360" s="72" t="s">
        <v>1033</v>
      </c>
      <c r="AI360" s="72">
        <v>-18000</v>
      </c>
      <c r="AJ360" s="72">
        <v>40136.025219907409</v>
      </c>
      <c r="AK360" s="72" t="s">
        <v>1506</v>
      </c>
      <c r="AL360" s="72" t="s">
        <v>1864</v>
      </c>
      <c r="AM360" s="72" t="s">
        <v>2245</v>
      </c>
      <c r="AN360" s="72">
        <v>40560.719143518516</v>
      </c>
    </row>
    <row r="361" spans="1:40" x14ac:dyDescent="0.25">
      <c r="A361" s="71" t="s">
        <v>544</v>
      </c>
      <c r="B361" s="52"/>
      <c r="C361" s="52"/>
      <c r="D361" s="52"/>
      <c r="E361" s="52"/>
      <c r="F361" s="53"/>
      <c r="G361" s="53"/>
      <c r="H361" s="54"/>
      <c r="I361" s="53"/>
      <c r="J361" s="16"/>
      <c r="K361" s="16"/>
      <c r="L361" s="74"/>
      <c r="M361" s="69"/>
      <c r="N361" s="97" t="s">
        <v>1430</v>
      </c>
      <c r="O361" s="97" t="s">
        <v>60</v>
      </c>
      <c r="P361" s="17"/>
      <c r="Q361" s="75"/>
      <c r="R361" s="75"/>
      <c r="S361" s="17"/>
      <c r="T361" s="77"/>
      <c r="U361" s="78"/>
      <c r="V361" s="78"/>
      <c r="W361" s="76"/>
      <c r="X361" s="79"/>
      <c r="Y361" s="79"/>
      <c r="Z361" s="70"/>
      <c r="AA361" s="70"/>
      <c r="AB361" s="80"/>
      <c r="AC361" s="72">
        <v>416</v>
      </c>
      <c r="AD361" s="72">
        <v>419</v>
      </c>
      <c r="AE361" s="72">
        <v>12387</v>
      </c>
      <c r="AF361" s="72">
        <v>1</v>
      </c>
      <c r="AG361" s="72" t="s">
        <v>966</v>
      </c>
      <c r="AH361" s="72" t="s">
        <v>1048</v>
      </c>
      <c r="AI361" s="72">
        <v>3600</v>
      </c>
      <c r="AJ361" s="72">
        <v>39974.812824074077</v>
      </c>
      <c r="AK361" s="72" t="s">
        <v>1506</v>
      </c>
      <c r="AL361" s="72" t="s">
        <v>1865</v>
      </c>
      <c r="AM361" s="72" t="s">
        <v>2246</v>
      </c>
      <c r="AN361" s="72">
        <v>40560.700636574074</v>
      </c>
    </row>
    <row r="362" spans="1:40" x14ac:dyDescent="0.25">
      <c r="A362" s="71" t="s">
        <v>545</v>
      </c>
      <c r="B362" s="52"/>
      <c r="C362" s="52"/>
      <c r="D362" s="52"/>
      <c r="E362" s="52"/>
      <c r="F362" s="53"/>
      <c r="G362" s="53"/>
      <c r="H362" s="54"/>
      <c r="I362" s="53"/>
      <c r="J362" s="16"/>
      <c r="K362" s="16"/>
      <c r="L362" s="74"/>
      <c r="M362" s="69"/>
      <c r="N362" s="97" t="s">
        <v>1431</v>
      </c>
      <c r="O362" s="97" t="s">
        <v>60</v>
      </c>
      <c r="P362" s="17"/>
      <c r="Q362" s="75"/>
      <c r="R362" s="75"/>
      <c r="S362" s="17"/>
      <c r="T362" s="77"/>
      <c r="U362" s="78"/>
      <c r="V362" s="78"/>
      <c r="W362" s="76"/>
      <c r="X362" s="79"/>
      <c r="Y362" s="79"/>
      <c r="Z362" s="70"/>
      <c r="AA362" s="70"/>
      <c r="AB362" s="80"/>
      <c r="AC362" s="72">
        <v>75</v>
      </c>
      <c r="AD362" s="72">
        <v>84</v>
      </c>
      <c r="AE362" s="72">
        <v>491</v>
      </c>
      <c r="AF362" s="72">
        <v>0</v>
      </c>
      <c r="AG362" s="72"/>
      <c r="AH362" s="72" t="s">
        <v>1033</v>
      </c>
      <c r="AI362" s="72">
        <v>-18000</v>
      </c>
      <c r="AJ362" s="72">
        <v>39501.769155092596</v>
      </c>
      <c r="AK362" s="72" t="s">
        <v>1506</v>
      </c>
      <c r="AL362" s="72" t="s">
        <v>1866</v>
      </c>
      <c r="AM362" s="72" t="s">
        <v>2247</v>
      </c>
      <c r="AN362" s="72">
        <v>40560.689189814817</v>
      </c>
    </row>
    <row r="363" spans="1:40" x14ac:dyDescent="0.25">
      <c r="A363" s="71" t="s">
        <v>546</v>
      </c>
      <c r="B363" s="52"/>
      <c r="C363" s="52"/>
      <c r="D363" s="52"/>
      <c r="E363" s="52"/>
      <c r="F363" s="53"/>
      <c r="G363" s="53"/>
      <c r="H363" s="54"/>
      <c r="I363" s="53"/>
      <c r="J363" s="16"/>
      <c r="K363" s="16"/>
      <c r="L363" s="74"/>
      <c r="M363" s="69"/>
      <c r="N363" s="97" t="s">
        <v>1432</v>
      </c>
      <c r="O363" s="97" t="s">
        <v>60</v>
      </c>
      <c r="P363" s="17"/>
      <c r="Q363" s="75"/>
      <c r="R363" s="75"/>
      <c r="S363" s="17"/>
      <c r="T363" s="77"/>
      <c r="U363" s="78"/>
      <c r="V363" s="78"/>
      <c r="W363" s="76"/>
      <c r="X363" s="79"/>
      <c r="Y363" s="79"/>
      <c r="Z363" s="70"/>
      <c r="AA363" s="70"/>
      <c r="AB363" s="80"/>
      <c r="AC363" s="72">
        <v>41</v>
      </c>
      <c r="AD363" s="72">
        <v>84</v>
      </c>
      <c r="AE363" s="72">
        <v>111</v>
      </c>
      <c r="AF363" s="72">
        <v>0</v>
      </c>
      <c r="AG363" s="72" t="s">
        <v>967</v>
      </c>
      <c r="AH363" s="72" t="s">
        <v>1036</v>
      </c>
      <c r="AI363" s="72">
        <v>-18000</v>
      </c>
      <c r="AJ363" s="72">
        <v>40104.802974537037</v>
      </c>
      <c r="AK363" s="72" t="s">
        <v>1506</v>
      </c>
      <c r="AL363" s="72" t="s">
        <v>1867</v>
      </c>
      <c r="AM363" s="72" t="s">
        <v>2248</v>
      </c>
      <c r="AN363" s="72">
        <v>40560.689074074071</v>
      </c>
    </row>
    <row r="364" spans="1:40" x14ac:dyDescent="0.25">
      <c r="A364" s="71" t="s">
        <v>547</v>
      </c>
      <c r="B364" s="52"/>
      <c r="C364" s="52"/>
      <c r="D364" s="52"/>
      <c r="E364" s="52"/>
      <c r="F364" s="53"/>
      <c r="G364" s="53"/>
      <c r="H364" s="54"/>
      <c r="I364" s="53"/>
      <c r="J364" s="16"/>
      <c r="K364" s="16"/>
      <c r="L364" s="74"/>
      <c r="M364" s="69"/>
      <c r="N364" s="97" t="s">
        <v>1433</v>
      </c>
      <c r="O364" s="97" t="s">
        <v>60</v>
      </c>
      <c r="P364" s="17"/>
      <c r="Q364" s="75"/>
      <c r="R364" s="75"/>
      <c r="S364" s="17"/>
      <c r="T364" s="77"/>
      <c r="U364" s="78"/>
      <c r="V364" s="78"/>
      <c r="W364" s="76"/>
      <c r="X364" s="79"/>
      <c r="Y364" s="79"/>
      <c r="Z364" s="70"/>
      <c r="AA364" s="70"/>
      <c r="AB364" s="80"/>
      <c r="AC364" s="72">
        <v>145</v>
      </c>
      <c r="AD364" s="72">
        <v>86</v>
      </c>
      <c r="AE364" s="72">
        <v>490</v>
      </c>
      <c r="AF364" s="72">
        <v>8</v>
      </c>
      <c r="AG364" s="72" t="s">
        <v>968</v>
      </c>
      <c r="AH364" s="72" t="s">
        <v>1032</v>
      </c>
      <c r="AI364" s="72">
        <v>0</v>
      </c>
      <c r="AJ364" s="72">
        <v>39969.893680555557</v>
      </c>
      <c r="AK364" s="72" t="s">
        <v>1506</v>
      </c>
      <c r="AL364" s="72" t="s">
        <v>1868</v>
      </c>
      <c r="AM364" s="72" t="s">
        <v>2249</v>
      </c>
      <c r="AN364" s="72">
        <v>40560.689050925925</v>
      </c>
    </row>
    <row r="365" spans="1:40" x14ac:dyDescent="0.25">
      <c r="A365" s="71" t="s">
        <v>548</v>
      </c>
      <c r="B365" s="52"/>
      <c r="C365" s="52"/>
      <c r="D365" s="52"/>
      <c r="E365" s="52"/>
      <c r="F365" s="53"/>
      <c r="G365" s="53"/>
      <c r="H365" s="54"/>
      <c r="I365" s="53"/>
      <c r="J365" s="16"/>
      <c r="K365" s="16"/>
      <c r="L365" s="74"/>
      <c r="M365" s="69"/>
      <c r="N365" s="97" t="s">
        <v>1434</v>
      </c>
      <c r="O365" s="97" t="s">
        <v>60</v>
      </c>
      <c r="P365" s="17"/>
      <c r="Q365" s="75"/>
      <c r="R365" s="75"/>
      <c r="S365" s="17"/>
      <c r="T365" s="77"/>
      <c r="U365" s="78"/>
      <c r="V365" s="78"/>
      <c r="W365" s="76"/>
      <c r="X365" s="79"/>
      <c r="Y365" s="79"/>
      <c r="Z365" s="70"/>
      <c r="AA365" s="70"/>
      <c r="AB365" s="80"/>
      <c r="AC365" s="72">
        <v>1</v>
      </c>
      <c r="AD365" s="72">
        <v>211</v>
      </c>
      <c r="AE365" s="72">
        <v>105</v>
      </c>
      <c r="AF365" s="72">
        <v>3</v>
      </c>
      <c r="AG365" s="72" t="s">
        <v>969</v>
      </c>
      <c r="AH365" s="72" t="s">
        <v>1035</v>
      </c>
      <c r="AI365" s="72">
        <v>-21600</v>
      </c>
      <c r="AJ365" s="72">
        <v>39995.046180555553</v>
      </c>
      <c r="AK365" s="72" t="s">
        <v>1506</v>
      </c>
      <c r="AL365" s="72" t="s">
        <v>1869</v>
      </c>
      <c r="AM365" s="72" t="s">
        <v>2250</v>
      </c>
      <c r="AN365" s="72">
        <v>40560.688171296293</v>
      </c>
    </row>
    <row r="366" spans="1:40" x14ac:dyDescent="0.25">
      <c r="A366" s="71" t="s">
        <v>549</v>
      </c>
      <c r="B366" s="52"/>
      <c r="C366" s="52"/>
      <c r="D366" s="52"/>
      <c r="E366" s="52"/>
      <c r="F366" s="53"/>
      <c r="G366" s="53"/>
      <c r="H366" s="54"/>
      <c r="I366" s="53"/>
      <c r="J366" s="16"/>
      <c r="K366" s="16"/>
      <c r="L366" s="74"/>
      <c r="M366" s="69"/>
      <c r="N366" s="97" t="s">
        <v>1435</v>
      </c>
      <c r="O366" s="97" t="s">
        <v>60</v>
      </c>
      <c r="P366" s="17"/>
      <c r="Q366" s="75"/>
      <c r="R366" s="75"/>
      <c r="S366" s="17"/>
      <c r="T366" s="77"/>
      <c r="U366" s="78"/>
      <c r="V366" s="78"/>
      <c r="W366" s="76"/>
      <c r="X366" s="79"/>
      <c r="Y366" s="79"/>
      <c r="Z366" s="70"/>
      <c r="AA366" s="70"/>
      <c r="AB366" s="80"/>
      <c r="AC366" s="72">
        <v>742</v>
      </c>
      <c r="AD366" s="72">
        <v>763</v>
      </c>
      <c r="AE366" s="72">
        <v>7183</v>
      </c>
      <c r="AF366" s="72">
        <v>0</v>
      </c>
      <c r="AG366" s="72" t="s">
        <v>970</v>
      </c>
      <c r="AH366" s="72" t="s">
        <v>1034</v>
      </c>
      <c r="AI366" s="72">
        <v>-28800</v>
      </c>
      <c r="AJ366" s="72">
        <v>40008.514965277776</v>
      </c>
      <c r="AK366" s="72" t="s">
        <v>1506</v>
      </c>
      <c r="AL366" s="72" t="s">
        <v>1870</v>
      </c>
      <c r="AM366" s="72" t="s">
        <v>2251</v>
      </c>
      <c r="AN366" s="72">
        <v>40560.686041666668</v>
      </c>
    </row>
    <row r="367" spans="1:40" x14ac:dyDescent="0.25">
      <c r="A367" s="71" t="s">
        <v>550</v>
      </c>
      <c r="B367" s="52"/>
      <c r="C367" s="52"/>
      <c r="D367" s="52"/>
      <c r="E367" s="52"/>
      <c r="F367" s="53"/>
      <c r="G367" s="53"/>
      <c r="H367" s="54"/>
      <c r="I367" s="53"/>
      <c r="J367" s="16"/>
      <c r="K367" s="16"/>
      <c r="L367" s="74"/>
      <c r="M367" s="69"/>
      <c r="N367" s="97" t="s">
        <v>1436</v>
      </c>
      <c r="O367" s="97" t="s">
        <v>60</v>
      </c>
      <c r="P367" s="17"/>
      <c r="Q367" s="75"/>
      <c r="R367" s="75"/>
      <c r="S367" s="17"/>
      <c r="T367" s="77"/>
      <c r="U367" s="78"/>
      <c r="V367" s="78"/>
      <c r="W367" s="76"/>
      <c r="X367" s="79"/>
      <c r="Y367" s="79"/>
      <c r="Z367" s="70"/>
      <c r="AA367" s="70"/>
      <c r="AB367" s="80"/>
      <c r="AC367" s="72">
        <v>201</v>
      </c>
      <c r="AD367" s="72">
        <v>58</v>
      </c>
      <c r="AE367" s="72">
        <v>965</v>
      </c>
      <c r="AF367" s="72">
        <v>1</v>
      </c>
      <c r="AG367" s="72" t="s">
        <v>971</v>
      </c>
      <c r="AH367" s="72"/>
      <c r="AI367" s="72"/>
      <c r="AJ367" s="72">
        <v>39985.226666666669</v>
      </c>
      <c r="AK367" s="72" t="s">
        <v>1506</v>
      </c>
      <c r="AL367" s="72" t="s">
        <v>1871</v>
      </c>
      <c r="AM367" s="72" t="s">
        <v>2252</v>
      </c>
      <c r="AN367" s="72">
        <v>40560.684999999998</v>
      </c>
    </row>
    <row r="368" spans="1:40" x14ac:dyDescent="0.25">
      <c r="A368" s="71" t="s">
        <v>551</v>
      </c>
      <c r="B368" s="52"/>
      <c r="C368" s="52"/>
      <c r="D368" s="52"/>
      <c r="E368" s="52"/>
      <c r="F368" s="53"/>
      <c r="G368" s="53"/>
      <c r="H368" s="54"/>
      <c r="I368" s="53"/>
      <c r="J368" s="16"/>
      <c r="K368" s="16"/>
      <c r="L368" s="74"/>
      <c r="M368" s="69"/>
      <c r="N368" s="97" t="s">
        <v>1437</v>
      </c>
      <c r="O368" s="97" t="s">
        <v>60</v>
      </c>
      <c r="P368" s="17"/>
      <c r="Q368" s="75"/>
      <c r="R368" s="75"/>
      <c r="S368" s="17"/>
      <c r="T368" s="77"/>
      <c r="U368" s="78"/>
      <c r="V368" s="78"/>
      <c r="W368" s="76"/>
      <c r="X368" s="79"/>
      <c r="Y368" s="79"/>
      <c r="Z368" s="70"/>
      <c r="AA368" s="70"/>
      <c r="AB368" s="80"/>
      <c r="AC368" s="72">
        <v>272</v>
      </c>
      <c r="AD368" s="72">
        <v>311</v>
      </c>
      <c r="AE368" s="72">
        <v>2513</v>
      </c>
      <c r="AF368" s="72">
        <v>408</v>
      </c>
      <c r="AG368" s="72" t="s">
        <v>972</v>
      </c>
      <c r="AH368" s="72" t="s">
        <v>1067</v>
      </c>
      <c r="AI368" s="72">
        <v>3600</v>
      </c>
      <c r="AJ368" s="72">
        <v>40143.894606481481</v>
      </c>
      <c r="AK368" s="72" t="s">
        <v>1506</v>
      </c>
      <c r="AL368" s="72" t="s">
        <v>1872</v>
      </c>
      <c r="AM368" s="72" t="s">
        <v>2253</v>
      </c>
      <c r="AN368" s="72">
        <v>40560.67732638889</v>
      </c>
    </row>
    <row r="369" spans="1:40" x14ac:dyDescent="0.25">
      <c r="A369" s="71" t="s">
        <v>552</v>
      </c>
      <c r="B369" s="52"/>
      <c r="C369" s="52"/>
      <c r="D369" s="52"/>
      <c r="E369" s="52"/>
      <c r="F369" s="53"/>
      <c r="G369" s="53"/>
      <c r="H369" s="54"/>
      <c r="I369" s="53"/>
      <c r="J369" s="16"/>
      <c r="K369" s="16"/>
      <c r="L369" s="74"/>
      <c r="M369" s="69"/>
      <c r="N369" s="97" t="s">
        <v>1438</v>
      </c>
      <c r="O369" s="97" t="s">
        <v>60</v>
      </c>
      <c r="P369" s="17"/>
      <c r="Q369" s="75"/>
      <c r="R369" s="75"/>
      <c r="S369" s="17"/>
      <c r="T369" s="77"/>
      <c r="U369" s="78"/>
      <c r="V369" s="78"/>
      <c r="W369" s="76"/>
      <c r="X369" s="79"/>
      <c r="Y369" s="79"/>
      <c r="Z369" s="70"/>
      <c r="AA369" s="70"/>
      <c r="AB369" s="80"/>
      <c r="AC369" s="72">
        <v>2001</v>
      </c>
      <c r="AD369" s="72">
        <v>1787</v>
      </c>
      <c r="AE369" s="72">
        <v>49817</v>
      </c>
      <c r="AF369" s="72">
        <v>1602</v>
      </c>
      <c r="AG369" s="72" t="s">
        <v>973</v>
      </c>
      <c r="AH369" s="72" t="s">
        <v>1059</v>
      </c>
      <c r="AI369" s="72">
        <v>3600</v>
      </c>
      <c r="AJ369" s="72">
        <v>39375.816643518519</v>
      </c>
      <c r="AK369" s="72" t="s">
        <v>1506</v>
      </c>
      <c r="AL369" s="72" t="s">
        <v>1873</v>
      </c>
      <c r="AM369" s="72" t="s">
        <v>2254</v>
      </c>
      <c r="AN369" s="72">
        <v>40560.670798611114</v>
      </c>
    </row>
    <row r="370" spans="1:40" x14ac:dyDescent="0.25">
      <c r="A370" s="71" t="s">
        <v>553</v>
      </c>
      <c r="B370" s="52"/>
      <c r="C370" s="52"/>
      <c r="D370" s="52"/>
      <c r="E370" s="52"/>
      <c r="F370" s="53"/>
      <c r="G370" s="53"/>
      <c r="H370" s="54"/>
      <c r="I370" s="53"/>
      <c r="J370" s="16"/>
      <c r="K370" s="16"/>
      <c r="L370" s="74"/>
      <c r="M370" s="69"/>
      <c r="N370" s="97" t="s">
        <v>1439</v>
      </c>
      <c r="O370" s="97" t="s">
        <v>60</v>
      </c>
      <c r="P370" s="17"/>
      <c r="Q370" s="75"/>
      <c r="R370" s="75"/>
      <c r="S370" s="17"/>
      <c r="T370" s="77"/>
      <c r="U370" s="78"/>
      <c r="V370" s="78"/>
      <c r="W370" s="76"/>
      <c r="X370" s="79"/>
      <c r="Y370" s="79"/>
      <c r="Z370" s="70"/>
      <c r="AA370" s="70"/>
      <c r="AB370" s="80"/>
      <c r="AC370" s="72">
        <v>676</v>
      </c>
      <c r="AD370" s="72">
        <v>631</v>
      </c>
      <c r="AE370" s="72">
        <v>10719</v>
      </c>
      <c r="AF370" s="72">
        <v>0</v>
      </c>
      <c r="AG370" s="72" t="s">
        <v>974</v>
      </c>
      <c r="AH370" s="72" t="s">
        <v>1035</v>
      </c>
      <c r="AI370" s="72">
        <v>-21600</v>
      </c>
      <c r="AJ370" s="72">
        <v>40496.247777777775</v>
      </c>
      <c r="AK370" s="72" t="s">
        <v>1506</v>
      </c>
      <c r="AL370" s="72" t="s">
        <v>1874</v>
      </c>
      <c r="AM370" s="72" t="s">
        <v>2255</v>
      </c>
      <c r="AN370" s="72">
        <v>40560.667847222219</v>
      </c>
    </row>
    <row r="371" spans="1:40" x14ac:dyDescent="0.25">
      <c r="A371" s="71" t="s">
        <v>554</v>
      </c>
      <c r="B371" s="52"/>
      <c r="C371" s="52"/>
      <c r="D371" s="52"/>
      <c r="E371" s="52"/>
      <c r="F371" s="53"/>
      <c r="G371" s="53"/>
      <c r="H371" s="54"/>
      <c r="I371" s="53"/>
      <c r="J371" s="16"/>
      <c r="K371" s="16"/>
      <c r="L371" s="74"/>
      <c r="M371" s="69"/>
      <c r="N371" s="97" t="s">
        <v>1440</v>
      </c>
      <c r="O371" s="97" t="s">
        <v>60</v>
      </c>
      <c r="P371" s="17"/>
      <c r="Q371" s="75"/>
      <c r="R371" s="75"/>
      <c r="S371" s="17"/>
      <c r="T371" s="77"/>
      <c r="U371" s="78"/>
      <c r="V371" s="78"/>
      <c r="W371" s="76"/>
      <c r="X371" s="79"/>
      <c r="Y371" s="79"/>
      <c r="Z371" s="70"/>
      <c r="AA371" s="70"/>
      <c r="AB371" s="80"/>
      <c r="AC371" s="72">
        <v>51</v>
      </c>
      <c r="AD371" s="72">
        <v>68</v>
      </c>
      <c r="AE371" s="72">
        <v>23</v>
      </c>
      <c r="AF371" s="72">
        <v>0</v>
      </c>
      <c r="AG371" s="72" t="s">
        <v>975</v>
      </c>
      <c r="AH371" s="72" t="s">
        <v>1035</v>
      </c>
      <c r="AI371" s="72">
        <v>-21600</v>
      </c>
      <c r="AJ371" s="72">
        <v>39990.747256944444</v>
      </c>
      <c r="AK371" s="72" t="s">
        <v>1506</v>
      </c>
      <c r="AL371" s="72" t="s">
        <v>1875</v>
      </c>
      <c r="AM371" s="72" t="s">
        <v>2256</v>
      </c>
      <c r="AN371" s="72">
        <v>40560.665127314816</v>
      </c>
    </row>
    <row r="372" spans="1:40" x14ac:dyDescent="0.25">
      <c r="A372" s="71" t="s">
        <v>555</v>
      </c>
      <c r="B372" s="52"/>
      <c r="C372" s="52"/>
      <c r="D372" s="52"/>
      <c r="E372" s="52"/>
      <c r="F372" s="53"/>
      <c r="G372" s="53"/>
      <c r="H372" s="54"/>
      <c r="I372" s="53"/>
      <c r="J372" s="16"/>
      <c r="K372" s="16"/>
      <c r="L372" s="74"/>
      <c r="M372" s="69"/>
      <c r="N372" s="97" t="s">
        <v>1441</v>
      </c>
      <c r="O372" s="97" t="s">
        <v>60</v>
      </c>
      <c r="P372" s="17"/>
      <c r="Q372" s="75"/>
      <c r="R372" s="75"/>
      <c r="S372" s="17"/>
      <c r="T372" s="77"/>
      <c r="U372" s="78"/>
      <c r="V372" s="78"/>
      <c r="W372" s="76"/>
      <c r="X372" s="79"/>
      <c r="Y372" s="79"/>
      <c r="Z372" s="70"/>
      <c r="AA372" s="70"/>
      <c r="AB372" s="80"/>
      <c r="AC372" s="72">
        <v>139</v>
      </c>
      <c r="AD372" s="72">
        <v>31</v>
      </c>
      <c r="AE372" s="72">
        <v>114</v>
      </c>
      <c r="AF372" s="72">
        <v>39</v>
      </c>
      <c r="AG372" s="72"/>
      <c r="AH372" s="72" t="s">
        <v>1034</v>
      </c>
      <c r="AI372" s="72">
        <v>-28800</v>
      </c>
      <c r="AJ372" s="72">
        <v>39633.210474537038</v>
      </c>
      <c r="AK372" s="72" t="s">
        <v>1506</v>
      </c>
      <c r="AL372" s="72" t="s">
        <v>1876</v>
      </c>
      <c r="AM372" s="72" t="s">
        <v>2257</v>
      </c>
      <c r="AN372" s="72">
        <v>40560.661666666667</v>
      </c>
    </row>
    <row r="373" spans="1:40" x14ac:dyDescent="0.25">
      <c r="A373" s="71" t="s">
        <v>556</v>
      </c>
      <c r="B373" s="52"/>
      <c r="C373" s="52"/>
      <c r="D373" s="52"/>
      <c r="E373" s="52"/>
      <c r="F373" s="53"/>
      <c r="G373" s="53"/>
      <c r="H373" s="54"/>
      <c r="I373" s="53"/>
      <c r="J373" s="16"/>
      <c r="K373" s="16"/>
      <c r="L373" s="74"/>
      <c r="M373" s="69"/>
      <c r="N373" s="97" t="s">
        <v>1442</v>
      </c>
      <c r="O373" s="97" t="s">
        <v>60</v>
      </c>
      <c r="P373" s="17"/>
      <c r="Q373" s="75"/>
      <c r="R373" s="75"/>
      <c r="S373" s="17"/>
      <c r="T373" s="77"/>
      <c r="U373" s="78"/>
      <c r="V373" s="78"/>
      <c r="W373" s="76"/>
      <c r="X373" s="79"/>
      <c r="Y373" s="79"/>
      <c r="Z373" s="70"/>
      <c r="AA373" s="70"/>
      <c r="AB373" s="80"/>
      <c r="AC373" s="72">
        <v>613</v>
      </c>
      <c r="AD373" s="72">
        <v>948</v>
      </c>
      <c r="AE373" s="72">
        <v>1118</v>
      </c>
      <c r="AF373" s="72">
        <v>0</v>
      </c>
      <c r="AG373" s="72" t="s">
        <v>976</v>
      </c>
      <c r="AH373" s="72"/>
      <c r="AI373" s="72"/>
      <c r="AJ373" s="72">
        <v>40137.435011574074</v>
      </c>
      <c r="AK373" s="72" t="s">
        <v>1506</v>
      </c>
      <c r="AL373" s="72" t="s">
        <v>1877</v>
      </c>
      <c r="AM373" s="72" t="s">
        <v>2258</v>
      </c>
      <c r="AN373" s="72">
        <v>40560.658576388887</v>
      </c>
    </row>
    <row r="374" spans="1:40" x14ac:dyDescent="0.25">
      <c r="A374" s="71" t="s">
        <v>557</v>
      </c>
      <c r="B374" s="52"/>
      <c r="C374" s="52"/>
      <c r="D374" s="52"/>
      <c r="E374" s="52"/>
      <c r="F374" s="53"/>
      <c r="G374" s="53"/>
      <c r="H374" s="54"/>
      <c r="I374" s="53"/>
      <c r="J374" s="16"/>
      <c r="K374" s="16"/>
      <c r="L374" s="74"/>
      <c r="M374" s="69"/>
      <c r="N374" s="97" t="s">
        <v>1443</v>
      </c>
      <c r="O374" s="97" t="s">
        <v>60</v>
      </c>
      <c r="P374" s="17"/>
      <c r="Q374" s="75"/>
      <c r="R374" s="75"/>
      <c r="S374" s="17"/>
      <c r="T374" s="77"/>
      <c r="U374" s="78"/>
      <c r="V374" s="78"/>
      <c r="W374" s="76"/>
      <c r="X374" s="79"/>
      <c r="Y374" s="79"/>
      <c r="Z374" s="70"/>
      <c r="AA374" s="70"/>
      <c r="AB374" s="80"/>
      <c r="AC374" s="72">
        <v>332</v>
      </c>
      <c r="AD374" s="72">
        <v>401</v>
      </c>
      <c r="AE374" s="72">
        <v>1827</v>
      </c>
      <c r="AF374" s="72">
        <v>5569</v>
      </c>
      <c r="AG374" s="72" t="s">
        <v>977</v>
      </c>
      <c r="AH374" s="72" t="s">
        <v>1068</v>
      </c>
      <c r="AI374" s="72">
        <v>-12600</v>
      </c>
      <c r="AJ374" s="72">
        <v>39779.344965277778</v>
      </c>
      <c r="AK374" s="72" t="s">
        <v>1506</v>
      </c>
      <c r="AL374" s="72" t="s">
        <v>1878</v>
      </c>
      <c r="AM374" s="72" t="s">
        <v>2259</v>
      </c>
      <c r="AN374" s="72">
        <v>40560.656747685185</v>
      </c>
    </row>
    <row r="375" spans="1:40" x14ac:dyDescent="0.25">
      <c r="A375" s="71" t="s">
        <v>558</v>
      </c>
      <c r="B375" s="52"/>
      <c r="C375" s="52"/>
      <c r="D375" s="52"/>
      <c r="E375" s="52"/>
      <c r="F375" s="53"/>
      <c r="G375" s="53"/>
      <c r="H375" s="54"/>
      <c r="I375" s="53"/>
      <c r="J375" s="16"/>
      <c r="K375" s="16"/>
      <c r="L375" s="74"/>
      <c r="M375" s="69"/>
      <c r="N375" s="97" t="s">
        <v>1444</v>
      </c>
      <c r="O375" s="97" t="s">
        <v>60</v>
      </c>
      <c r="P375" s="17"/>
      <c r="Q375" s="75"/>
      <c r="R375" s="75"/>
      <c r="S375" s="17"/>
      <c r="T375" s="77"/>
      <c r="U375" s="78"/>
      <c r="V375" s="78"/>
      <c r="W375" s="76"/>
      <c r="X375" s="79"/>
      <c r="Y375" s="79"/>
      <c r="Z375" s="70"/>
      <c r="AA375" s="70"/>
      <c r="AB375" s="80"/>
      <c r="AC375" s="72">
        <v>165</v>
      </c>
      <c r="AD375" s="72">
        <v>158</v>
      </c>
      <c r="AE375" s="72">
        <v>286</v>
      </c>
      <c r="AF375" s="72">
        <v>0</v>
      </c>
      <c r="AG375" s="72" t="s">
        <v>978</v>
      </c>
      <c r="AH375" s="72"/>
      <c r="AI375" s="72"/>
      <c r="AJ375" s="72">
        <v>40518.503865740742</v>
      </c>
      <c r="AK375" s="72" t="s">
        <v>1506</v>
      </c>
      <c r="AL375" s="72" t="s">
        <v>1879</v>
      </c>
      <c r="AM375" s="72" t="s">
        <v>2260</v>
      </c>
      <c r="AN375" s="72">
        <v>40560.652650462966</v>
      </c>
    </row>
    <row r="376" spans="1:40" x14ac:dyDescent="0.25">
      <c r="A376" s="71" t="s">
        <v>559</v>
      </c>
      <c r="B376" s="52"/>
      <c r="C376" s="52"/>
      <c r="D376" s="52"/>
      <c r="E376" s="52"/>
      <c r="F376" s="53"/>
      <c r="G376" s="53"/>
      <c r="H376" s="54"/>
      <c r="I376" s="53"/>
      <c r="J376" s="16"/>
      <c r="K376" s="16"/>
      <c r="L376" s="74"/>
      <c r="M376" s="69"/>
      <c r="N376" s="97" t="s">
        <v>1445</v>
      </c>
      <c r="O376" s="97" t="s">
        <v>60</v>
      </c>
      <c r="P376" s="17"/>
      <c r="Q376" s="75"/>
      <c r="R376" s="75"/>
      <c r="S376" s="17"/>
      <c r="T376" s="77"/>
      <c r="U376" s="78"/>
      <c r="V376" s="78"/>
      <c r="W376" s="76"/>
      <c r="X376" s="79"/>
      <c r="Y376" s="79"/>
      <c r="Z376" s="70"/>
      <c r="AA376" s="70"/>
      <c r="AB376" s="80"/>
      <c r="AC376" s="72">
        <v>2651</v>
      </c>
      <c r="AD376" s="72">
        <v>4757</v>
      </c>
      <c r="AE376" s="72">
        <v>160237</v>
      </c>
      <c r="AF376" s="72">
        <v>0</v>
      </c>
      <c r="AG376" s="72" t="s">
        <v>979</v>
      </c>
      <c r="AH376" s="72" t="s">
        <v>1034</v>
      </c>
      <c r="AI376" s="72">
        <v>-28800</v>
      </c>
      <c r="AJ376" s="72">
        <v>39901.875393518516</v>
      </c>
      <c r="AK376" s="72" t="s">
        <v>1506</v>
      </c>
      <c r="AL376" s="72" t="s">
        <v>1880</v>
      </c>
      <c r="AM376" s="72" t="s">
        <v>2261</v>
      </c>
      <c r="AN376" s="72">
        <v>40560.650057870371</v>
      </c>
    </row>
    <row r="377" spans="1:40" x14ac:dyDescent="0.25">
      <c r="A377" s="71" t="s">
        <v>560</v>
      </c>
      <c r="B377" s="52"/>
      <c r="C377" s="52"/>
      <c r="D377" s="52"/>
      <c r="E377" s="52"/>
      <c r="F377" s="53"/>
      <c r="G377" s="53"/>
      <c r="H377" s="54"/>
      <c r="I377" s="53"/>
      <c r="J377" s="16"/>
      <c r="K377" s="16"/>
      <c r="L377" s="74"/>
      <c r="M377" s="69"/>
      <c r="N377" s="97" t="s">
        <v>1446</v>
      </c>
      <c r="O377" s="97" t="s">
        <v>60</v>
      </c>
      <c r="P377" s="17"/>
      <c r="Q377" s="75"/>
      <c r="R377" s="75"/>
      <c r="S377" s="17"/>
      <c r="T377" s="77"/>
      <c r="U377" s="78"/>
      <c r="V377" s="78"/>
      <c r="W377" s="76"/>
      <c r="X377" s="79"/>
      <c r="Y377" s="79"/>
      <c r="Z377" s="70"/>
      <c r="AA377" s="70"/>
      <c r="AB377" s="80"/>
      <c r="AC377" s="72">
        <v>418</v>
      </c>
      <c r="AD377" s="72">
        <v>633</v>
      </c>
      <c r="AE377" s="72">
        <v>771</v>
      </c>
      <c r="AF377" s="72">
        <v>1</v>
      </c>
      <c r="AG377" s="72" t="s">
        <v>980</v>
      </c>
      <c r="AH377" s="72" t="s">
        <v>1033</v>
      </c>
      <c r="AI377" s="72">
        <v>-18000</v>
      </c>
      <c r="AJ377" s="72">
        <v>40006.914155092592</v>
      </c>
      <c r="AK377" s="72" t="s">
        <v>1506</v>
      </c>
      <c r="AL377" s="72" t="s">
        <v>1881</v>
      </c>
      <c r="AM377" s="72" t="s">
        <v>2262</v>
      </c>
      <c r="AN377" s="72">
        <v>40560.64947916667</v>
      </c>
    </row>
    <row r="378" spans="1:40" x14ac:dyDescent="0.25">
      <c r="A378" s="71" t="s">
        <v>561</v>
      </c>
      <c r="B378" s="52"/>
      <c r="C378" s="52"/>
      <c r="D378" s="52"/>
      <c r="E378" s="52"/>
      <c r="F378" s="53"/>
      <c r="G378" s="53"/>
      <c r="H378" s="54"/>
      <c r="I378" s="53"/>
      <c r="J378" s="16"/>
      <c r="K378" s="16"/>
      <c r="L378" s="74"/>
      <c r="M378" s="69"/>
      <c r="N378" s="97" t="s">
        <v>1447</v>
      </c>
      <c r="O378" s="97" t="s">
        <v>60</v>
      </c>
      <c r="P378" s="17"/>
      <c r="Q378" s="75"/>
      <c r="R378" s="75"/>
      <c r="S378" s="17"/>
      <c r="T378" s="77"/>
      <c r="U378" s="78"/>
      <c r="V378" s="78"/>
      <c r="W378" s="76"/>
      <c r="X378" s="79"/>
      <c r="Y378" s="79"/>
      <c r="Z378" s="70"/>
      <c r="AA378" s="70"/>
      <c r="AB378" s="80"/>
      <c r="AC378" s="72">
        <v>714</v>
      </c>
      <c r="AD378" s="72">
        <v>878</v>
      </c>
      <c r="AE378" s="72">
        <v>3050</v>
      </c>
      <c r="AF378" s="72">
        <v>8</v>
      </c>
      <c r="AG378" s="72" t="s">
        <v>981</v>
      </c>
      <c r="AH378" s="72" t="s">
        <v>1035</v>
      </c>
      <c r="AI378" s="72">
        <v>-21600</v>
      </c>
      <c r="AJ378" s="72">
        <v>39869.761493055557</v>
      </c>
      <c r="AK378" s="72" t="s">
        <v>1506</v>
      </c>
      <c r="AL378" s="72" t="s">
        <v>1882</v>
      </c>
      <c r="AM378" s="72" t="s">
        <v>2263</v>
      </c>
      <c r="AN378" s="72">
        <v>40560.645312499997</v>
      </c>
    </row>
    <row r="379" spans="1:40" x14ac:dyDescent="0.25">
      <c r="A379" s="71" t="s">
        <v>562</v>
      </c>
      <c r="B379" s="52"/>
      <c r="C379" s="52"/>
      <c r="D379" s="52"/>
      <c r="E379" s="52"/>
      <c r="F379" s="53"/>
      <c r="G379" s="53"/>
      <c r="H379" s="54"/>
      <c r="I379" s="53"/>
      <c r="J379" s="16"/>
      <c r="K379" s="16"/>
      <c r="L379" s="74"/>
      <c r="M379" s="69"/>
      <c r="N379" s="97" t="s">
        <v>1448</v>
      </c>
      <c r="O379" s="97" t="s">
        <v>60</v>
      </c>
      <c r="P379" s="17"/>
      <c r="Q379" s="75"/>
      <c r="R379" s="75"/>
      <c r="S379" s="17"/>
      <c r="T379" s="77"/>
      <c r="U379" s="78"/>
      <c r="V379" s="78"/>
      <c r="W379" s="76"/>
      <c r="X379" s="79"/>
      <c r="Y379" s="79"/>
      <c r="Z379" s="70"/>
      <c r="AA379" s="70"/>
      <c r="AB379" s="80"/>
      <c r="AC379" s="72">
        <v>764</v>
      </c>
      <c r="AD379" s="72">
        <v>775</v>
      </c>
      <c r="AE379" s="72">
        <v>3329</v>
      </c>
      <c r="AF379" s="72">
        <v>0</v>
      </c>
      <c r="AG379" s="72" t="s">
        <v>982</v>
      </c>
      <c r="AH379" s="72" t="s">
        <v>1038</v>
      </c>
      <c r="AI379" s="72">
        <v>-25200</v>
      </c>
      <c r="AJ379" s="72">
        <v>40192.805185185185</v>
      </c>
      <c r="AK379" s="72" t="s">
        <v>1506</v>
      </c>
      <c r="AL379" s="72" t="s">
        <v>1883</v>
      </c>
      <c r="AM379" s="72" t="s">
        <v>2264</v>
      </c>
      <c r="AN379" s="72">
        <v>40560.642685185187</v>
      </c>
    </row>
    <row r="380" spans="1:40" x14ac:dyDescent="0.25">
      <c r="A380" s="71" t="s">
        <v>563</v>
      </c>
      <c r="B380" s="52"/>
      <c r="C380" s="52"/>
      <c r="D380" s="52"/>
      <c r="E380" s="52"/>
      <c r="F380" s="53"/>
      <c r="G380" s="53"/>
      <c r="H380" s="54"/>
      <c r="I380" s="53"/>
      <c r="J380" s="16"/>
      <c r="K380" s="16"/>
      <c r="L380" s="74"/>
      <c r="M380" s="69"/>
      <c r="N380" s="97" t="s">
        <v>1449</v>
      </c>
      <c r="O380" s="97" t="s">
        <v>60</v>
      </c>
      <c r="P380" s="17"/>
      <c r="Q380" s="75"/>
      <c r="R380" s="75"/>
      <c r="S380" s="17"/>
      <c r="T380" s="77"/>
      <c r="U380" s="78"/>
      <c r="V380" s="78"/>
      <c r="W380" s="76"/>
      <c r="X380" s="79"/>
      <c r="Y380" s="79"/>
      <c r="Z380" s="70"/>
      <c r="AA380" s="70"/>
      <c r="AB380" s="80"/>
      <c r="AC380" s="72">
        <v>3553</v>
      </c>
      <c r="AD380" s="72">
        <v>3694</v>
      </c>
      <c r="AE380" s="72">
        <v>1834</v>
      </c>
      <c r="AF380" s="72">
        <v>0</v>
      </c>
      <c r="AG380" s="72"/>
      <c r="AH380" s="72" t="s">
        <v>1036</v>
      </c>
      <c r="AI380" s="72">
        <v>-18000</v>
      </c>
      <c r="AJ380" s="72">
        <v>40297.469201388885</v>
      </c>
      <c r="AK380" s="72" t="s">
        <v>1506</v>
      </c>
      <c r="AL380" s="72" t="s">
        <v>1884</v>
      </c>
      <c r="AM380" s="72" t="s">
        <v>2265</v>
      </c>
      <c r="AN380" s="72">
        <v>40560.637928240743</v>
      </c>
    </row>
    <row r="381" spans="1:40" x14ac:dyDescent="0.25">
      <c r="A381" s="71" t="s">
        <v>564</v>
      </c>
      <c r="B381" s="52"/>
      <c r="C381" s="52"/>
      <c r="D381" s="52"/>
      <c r="E381" s="52"/>
      <c r="F381" s="53"/>
      <c r="G381" s="53"/>
      <c r="H381" s="54"/>
      <c r="I381" s="53"/>
      <c r="J381" s="16"/>
      <c r="K381" s="16"/>
      <c r="L381" s="74"/>
      <c r="M381" s="69"/>
      <c r="N381" s="97" t="s">
        <v>1450</v>
      </c>
      <c r="O381" s="97" t="s">
        <v>60</v>
      </c>
      <c r="P381" s="17"/>
      <c r="Q381" s="75"/>
      <c r="R381" s="75"/>
      <c r="S381" s="17"/>
      <c r="T381" s="77"/>
      <c r="U381" s="78"/>
      <c r="V381" s="78"/>
      <c r="W381" s="76"/>
      <c r="X381" s="79"/>
      <c r="Y381" s="79"/>
      <c r="Z381" s="70"/>
      <c r="AA381" s="70"/>
      <c r="AB381" s="80"/>
      <c r="AC381" s="72">
        <v>36</v>
      </c>
      <c r="AD381" s="72">
        <v>41</v>
      </c>
      <c r="AE381" s="72">
        <v>2378</v>
      </c>
      <c r="AF381" s="72">
        <v>0</v>
      </c>
      <c r="AG381" s="72" t="s">
        <v>983</v>
      </c>
      <c r="AH381" s="72" t="s">
        <v>1052</v>
      </c>
      <c r="AI381" s="72">
        <v>-10800</v>
      </c>
      <c r="AJ381" s="72">
        <v>40048.351805555554</v>
      </c>
      <c r="AK381" s="72" t="s">
        <v>1506</v>
      </c>
      <c r="AL381" s="72" t="s">
        <v>1885</v>
      </c>
      <c r="AM381" s="72" t="s">
        <v>2266</v>
      </c>
      <c r="AN381" s="72">
        <v>40560.637928240743</v>
      </c>
    </row>
    <row r="382" spans="1:40" x14ac:dyDescent="0.25">
      <c r="A382" s="71" t="s">
        <v>565</v>
      </c>
      <c r="B382" s="52"/>
      <c r="C382" s="52"/>
      <c r="D382" s="52"/>
      <c r="E382" s="52"/>
      <c r="F382" s="53"/>
      <c r="G382" s="53"/>
      <c r="H382" s="54"/>
      <c r="I382" s="53"/>
      <c r="J382" s="16"/>
      <c r="K382" s="16"/>
      <c r="L382" s="74"/>
      <c r="M382" s="69"/>
      <c r="N382" s="97" t="s">
        <v>1451</v>
      </c>
      <c r="O382" s="97" t="s">
        <v>60</v>
      </c>
      <c r="P382" s="17"/>
      <c r="Q382" s="75"/>
      <c r="R382" s="75"/>
      <c r="S382" s="17"/>
      <c r="T382" s="77"/>
      <c r="U382" s="78"/>
      <c r="V382" s="78"/>
      <c r="W382" s="76"/>
      <c r="X382" s="79"/>
      <c r="Y382" s="79"/>
      <c r="Z382" s="70"/>
      <c r="AA382" s="70"/>
      <c r="AB382" s="80"/>
      <c r="AC382" s="72">
        <v>142</v>
      </c>
      <c r="AD382" s="72">
        <v>266</v>
      </c>
      <c r="AE382" s="72">
        <v>22919</v>
      </c>
      <c r="AF382" s="72">
        <v>0</v>
      </c>
      <c r="AG382" s="72"/>
      <c r="AH382" s="72"/>
      <c r="AI382" s="72"/>
      <c r="AJ382" s="72">
        <v>40279.459953703707</v>
      </c>
      <c r="AK382" s="72" t="s">
        <v>1506</v>
      </c>
      <c r="AL382" s="72" t="s">
        <v>1886</v>
      </c>
      <c r="AM382" s="72" t="s">
        <v>2265</v>
      </c>
      <c r="AN382" s="72">
        <v>40560.637916666667</v>
      </c>
    </row>
    <row r="383" spans="1:40" x14ac:dyDescent="0.25">
      <c r="A383" s="71" t="s">
        <v>566</v>
      </c>
      <c r="B383" s="52"/>
      <c r="C383" s="52"/>
      <c r="D383" s="52"/>
      <c r="E383" s="52"/>
      <c r="F383" s="53"/>
      <c r="G383" s="53"/>
      <c r="H383" s="54"/>
      <c r="I383" s="53"/>
      <c r="J383" s="16"/>
      <c r="K383" s="16"/>
      <c r="L383" s="74"/>
      <c r="M383" s="69"/>
      <c r="N383" s="97" t="s">
        <v>1452</v>
      </c>
      <c r="O383" s="97" t="s">
        <v>60</v>
      </c>
      <c r="P383" s="17"/>
      <c r="Q383" s="75"/>
      <c r="R383" s="75"/>
      <c r="S383" s="17"/>
      <c r="T383" s="77"/>
      <c r="U383" s="78"/>
      <c r="V383" s="78"/>
      <c r="W383" s="76"/>
      <c r="X383" s="79"/>
      <c r="Y383" s="79"/>
      <c r="Z383" s="70"/>
      <c r="AA383" s="70"/>
      <c r="AB383" s="80"/>
      <c r="AC383" s="72">
        <v>172</v>
      </c>
      <c r="AD383" s="72">
        <v>160</v>
      </c>
      <c r="AE383" s="72">
        <v>7264</v>
      </c>
      <c r="AF383" s="72">
        <v>0</v>
      </c>
      <c r="AG383" s="72" t="s">
        <v>984</v>
      </c>
      <c r="AH383" s="72"/>
      <c r="AI383" s="72"/>
      <c r="AJ383" s="72">
        <v>40352.213310185187</v>
      </c>
      <c r="AK383" s="72" t="s">
        <v>1506</v>
      </c>
      <c r="AL383" s="72" t="s">
        <v>1887</v>
      </c>
      <c r="AM383" s="72" t="s">
        <v>2265</v>
      </c>
      <c r="AN383" s="72">
        <v>40560.637916666667</v>
      </c>
    </row>
    <row r="384" spans="1:40" x14ac:dyDescent="0.25">
      <c r="A384" s="71" t="s">
        <v>567</v>
      </c>
      <c r="B384" s="52"/>
      <c r="C384" s="52"/>
      <c r="D384" s="52"/>
      <c r="E384" s="52"/>
      <c r="F384" s="53"/>
      <c r="G384" s="53"/>
      <c r="H384" s="54"/>
      <c r="I384" s="53"/>
      <c r="J384" s="16"/>
      <c r="K384" s="16"/>
      <c r="L384" s="74"/>
      <c r="M384" s="69"/>
      <c r="N384" s="97" t="s">
        <v>1453</v>
      </c>
      <c r="O384" s="97" t="s">
        <v>60</v>
      </c>
      <c r="P384" s="17"/>
      <c r="Q384" s="75"/>
      <c r="R384" s="75"/>
      <c r="S384" s="17"/>
      <c r="T384" s="77"/>
      <c r="U384" s="78"/>
      <c r="V384" s="78"/>
      <c r="W384" s="76"/>
      <c r="X384" s="79"/>
      <c r="Y384" s="79"/>
      <c r="Z384" s="70"/>
      <c r="AA384" s="70"/>
      <c r="AB384" s="80"/>
      <c r="AC384" s="72">
        <v>1927</v>
      </c>
      <c r="AD384" s="72">
        <v>1791</v>
      </c>
      <c r="AE384" s="72">
        <v>36144</v>
      </c>
      <c r="AF384" s="72">
        <v>0</v>
      </c>
      <c r="AG384" s="72" t="s">
        <v>985</v>
      </c>
      <c r="AH384" s="72" t="s">
        <v>1069</v>
      </c>
      <c r="AI384" s="72">
        <v>10800</v>
      </c>
      <c r="AJ384" s="72">
        <v>40195.832835648151</v>
      </c>
      <c r="AK384" s="72" t="s">
        <v>1506</v>
      </c>
      <c r="AL384" s="72" t="s">
        <v>1888</v>
      </c>
      <c r="AM384" s="72" t="s">
        <v>2265</v>
      </c>
      <c r="AN384" s="72">
        <v>40560.637916666667</v>
      </c>
    </row>
    <row r="385" spans="1:40" x14ac:dyDescent="0.25">
      <c r="A385" s="71" t="s">
        <v>568</v>
      </c>
      <c r="B385" s="52"/>
      <c r="C385" s="52"/>
      <c r="D385" s="52"/>
      <c r="E385" s="52"/>
      <c r="F385" s="53"/>
      <c r="G385" s="53"/>
      <c r="H385" s="54"/>
      <c r="I385" s="53"/>
      <c r="J385" s="16"/>
      <c r="K385" s="16"/>
      <c r="L385" s="74"/>
      <c r="M385" s="69"/>
      <c r="N385" s="97" t="s">
        <v>1454</v>
      </c>
      <c r="O385" s="97" t="s">
        <v>60</v>
      </c>
      <c r="P385" s="17"/>
      <c r="Q385" s="75"/>
      <c r="R385" s="75"/>
      <c r="S385" s="17"/>
      <c r="T385" s="77"/>
      <c r="U385" s="78"/>
      <c r="V385" s="78"/>
      <c r="W385" s="76"/>
      <c r="X385" s="79"/>
      <c r="Y385" s="79"/>
      <c r="Z385" s="70"/>
      <c r="AA385" s="70"/>
      <c r="AB385" s="80"/>
      <c r="AC385" s="72">
        <v>164</v>
      </c>
      <c r="AD385" s="72">
        <v>152</v>
      </c>
      <c r="AE385" s="72">
        <v>2088</v>
      </c>
      <c r="AF385" s="72">
        <v>0</v>
      </c>
      <c r="AG385" s="72" t="s">
        <v>986</v>
      </c>
      <c r="AH385" s="72" t="s">
        <v>1034</v>
      </c>
      <c r="AI385" s="72">
        <v>-28800</v>
      </c>
      <c r="AJ385" s="72">
        <v>40429.638275462959</v>
      </c>
      <c r="AK385" s="72" t="s">
        <v>1506</v>
      </c>
      <c r="AL385" s="72" t="s">
        <v>1889</v>
      </c>
      <c r="AM385" s="72" t="s">
        <v>2267</v>
      </c>
      <c r="AN385" s="72">
        <v>40560.63140046296</v>
      </c>
    </row>
    <row r="386" spans="1:40" x14ac:dyDescent="0.25">
      <c r="A386" s="71" t="s">
        <v>569</v>
      </c>
      <c r="B386" s="52"/>
      <c r="C386" s="52"/>
      <c r="D386" s="52"/>
      <c r="E386" s="52"/>
      <c r="F386" s="53"/>
      <c r="G386" s="53"/>
      <c r="H386" s="54"/>
      <c r="I386" s="53"/>
      <c r="J386" s="16"/>
      <c r="K386" s="16"/>
      <c r="L386" s="74"/>
      <c r="M386" s="69"/>
      <c r="N386" s="97" t="s">
        <v>1455</v>
      </c>
      <c r="O386" s="97" t="s">
        <v>60</v>
      </c>
      <c r="P386" s="17"/>
      <c r="Q386" s="75"/>
      <c r="R386" s="75"/>
      <c r="S386" s="17"/>
      <c r="T386" s="77"/>
      <c r="U386" s="78"/>
      <c r="V386" s="78"/>
      <c r="W386" s="76"/>
      <c r="X386" s="79"/>
      <c r="Y386" s="79"/>
      <c r="Z386" s="70"/>
      <c r="AA386" s="70"/>
      <c r="AB386" s="80"/>
      <c r="AC386" s="72">
        <v>95</v>
      </c>
      <c r="AD386" s="72">
        <v>61</v>
      </c>
      <c r="AE386" s="72">
        <v>667</v>
      </c>
      <c r="AF386" s="72">
        <v>0</v>
      </c>
      <c r="AG386" s="72" t="s">
        <v>987</v>
      </c>
      <c r="AH386" s="72"/>
      <c r="AI386" s="72"/>
      <c r="AJ386" s="72">
        <v>40331.546793981484</v>
      </c>
      <c r="AK386" s="72" t="s">
        <v>1506</v>
      </c>
      <c r="AL386" s="72" t="s">
        <v>1890</v>
      </c>
      <c r="AM386" s="72" t="s">
        <v>2268</v>
      </c>
      <c r="AN386" s="72">
        <v>40560.62537037037</v>
      </c>
    </row>
    <row r="387" spans="1:40" x14ac:dyDescent="0.25">
      <c r="A387" s="71" t="s">
        <v>570</v>
      </c>
      <c r="B387" s="52"/>
      <c r="C387" s="52"/>
      <c r="D387" s="52"/>
      <c r="E387" s="52"/>
      <c r="F387" s="53"/>
      <c r="G387" s="53"/>
      <c r="H387" s="54"/>
      <c r="I387" s="53"/>
      <c r="J387" s="16"/>
      <c r="K387" s="16"/>
      <c r="L387" s="74"/>
      <c r="M387" s="69"/>
      <c r="N387" s="97" t="s">
        <v>1456</v>
      </c>
      <c r="O387" s="97" t="s">
        <v>60</v>
      </c>
      <c r="P387" s="17"/>
      <c r="Q387" s="75"/>
      <c r="R387" s="75"/>
      <c r="S387" s="17"/>
      <c r="T387" s="77"/>
      <c r="U387" s="78"/>
      <c r="V387" s="78"/>
      <c r="W387" s="76"/>
      <c r="X387" s="79"/>
      <c r="Y387" s="79"/>
      <c r="Z387" s="70"/>
      <c r="AA387" s="70"/>
      <c r="AB387" s="80"/>
      <c r="AC387" s="72">
        <v>568</v>
      </c>
      <c r="AD387" s="72">
        <v>684</v>
      </c>
      <c r="AE387" s="72">
        <v>3902</v>
      </c>
      <c r="AF387" s="72">
        <v>111</v>
      </c>
      <c r="AG387" s="72" t="s">
        <v>988</v>
      </c>
      <c r="AH387" s="72" t="s">
        <v>1032</v>
      </c>
      <c r="AI387" s="72">
        <v>0</v>
      </c>
      <c r="AJ387" s="72">
        <v>39156.906689814816</v>
      </c>
      <c r="AK387" s="72" t="s">
        <v>1506</v>
      </c>
      <c r="AL387" s="72" t="s">
        <v>1891</v>
      </c>
      <c r="AM387" s="72" t="s">
        <v>2269</v>
      </c>
      <c r="AN387" s="72">
        <v>40560.618877314817</v>
      </c>
    </row>
    <row r="388" spans="1:40" x14ac:dyDescent="0.25">
      <c r="A388" s="71" t="s">
        <v>571</v>
      </c>
      <c r="B388" s="52"/>
      <c r="C388" s="52"/>
      <c r="D388" s="52"/>
      <c r="E388" s="52"/>
      <c r="F388" s="53"/>
      <c r="G388" s="53"/>
      <c r="H388" s="54"/>
      <c r="I388" s="53"/>
      <c r="J388" s="16"/>
      <c r="K388" s="16"/>
      <c r="L388" s="74"/>
      <c r="M388" s="69"/>
      <c r="N388" s="97" t="s">
        <v>1457</v>
      </c>
      <c r="O388" s="97" t="s">
        <v>60</v>
      </c>
      <c r="P388" s="17"/>
      <c r="Q388" s="75"/>
      <c r="R388" s="75"/>
      <c r="S388" s="17"/>
      <c r="T388" s="77"/>
      <c r="U388" s="78"/>
      <c r="V388" s="78"/>
      <c r="W388" s="76"/>
      <c r="X388" s="79"/>
      <c r="Y388" s="79"/>
      <c r="Z388" s="70"/>
      <c r="AA388" s="70"/>
      <c r="AB388" s="80"/>
      <c r="AC388" s="72">
        <v>1868</v>
      </c>
      <c r="AD388" s="72">
        <v>1564</v>
      </c>
      <c r="AE388" s="72">
        <v>17033</v>
      </c>
      <c r="AF388" s="72">
        <v>1</v>
      </c>
      <c r="AG388" s="72" t="s">
        <v>989</v>
      </c>
      <c r="AH388" s="72" t="s">
        <v>1061</v>
      </c>
      <c r="AI388" s="72">
        <v>0</v>
      </c>
      <c r="AJ388" s="72">
        <v>39273.828773148147</v>
      </c>
      <c r="AK388" s="72" t="s">
        <v>1506</v>
      </c>
      <c r="AL388" s="72" t="s">
        <v>1892</v>
      </c>
      <c r="AM388" s="72" t="s">
        <v>2270</v>
      </c>
      <c r="AN388" s="72">
        <v>40560.617604166669</v>
      </c>
    </row>
    <row r="389" spans="1:40" x14ac:dyDescent="0.25">
      <c r="A389" s="71" t="s">
        <v>572</v>
      </c>
      <c r="B389" s="52"/>
      <c r="C389" s="52"/>
      <c r="D389" s="52"/>
      <c r="E389" s="52"/>
      <c r="F389" s="53"/>
      <c r="G389" s="53"/>
      <c r="H389" s="54"/>
      <c r="I389" s="53"/>
      <c r="J389" s="16"/>
      <c r="K389" s="16"/>
      <c r="L389" s="74"/>
      <c r="M389" s="69"/>
      <c r="N389" s="97" t="s">
        <v>1458</v>
      </c>
      <c r="O389" s="97" t="s">
        <v>60</v>
      </c>
      <c r="P389" s="17"/>
      <c r="Q389" s="75"/>
      <c r="R389" s="75"/>
      <c r="S389" s="17"/>
      <c r="T389" s="77"/>
      <c r="U389" s="78"/>
      <c r="V389" s="78"/>
      <c r="W389" s="76"/>
      <c r="X389" s="79"/>
      <c r="Y389" s="79"/>
      <c r="Z389" s="70"/>
      <c r="AA389" s="70"/>
      <c r="AB389" s="80"/>
      <c r="AC389" s="72">
        <v>41</v>
      </c>
      <c r="AD389" s="72">
        <v>21</v>
      </c>
      <c r="AE389" s="72">
        <v>11</v>
      </c>
      <c r="AF389" s="72">
        <v>1</v>
      </c>
      <c r="AG389" s="72"/>
      <c r="AH389" s="72"/>
      <c r="AI389" s="72"/>
      <c r="AJ389" s="72">
        <v>39980.776493055557</v>
      </c>
      <c r="AK389" s="72" t="s">
        <v>1506</v>
      </c>
      <c r="AL389" s="72" t="s">
        <v>1893</v>
      </c>
      <c r="AM389" s="72" t="s">
        <v>2271</v>
      </c>
      <c r="AN389" s="72">
        <v>40560.616828703707</v>
      </c>
    </row>
    <row r="390" spans="1:40" x14ac:dyDescent="0.25">
      <c r="A390" s="71" t="s">
        <v>573</v>
      </c>
      <c r="B390" s="52"/>
      <c r="C390" s="52"/>
      <c r="D390" s="52"/>
      <c r="E390" s="52"/>
      <c r="F390" s="53"/>
      <c r="G390" s="53"/>
      <c r="H390" s="54"/>
      <c r="I390" s="53"/>
      <c r="J390" s="16"/>
      <c r="K390" s="16"/>
      <c r="L390" s="74"/>
      <c r="M390" s="69"/>
      <c r="N390" s="97" t="s">
        <v>1459</v>
      </c>
      <c r="O390" s="97" t="s">
        <v>60</v>
      </c>
      <c r="P390" s="17"/>
      <c r="Q390" s="75"/>
      <c r="R390" s="75"/>
      <c r="S390" s="17"/>
      <c r="T390" s="77"/>
      <c r="U390" s="78"/>
      <c r="V390" s="78"/>
      <c r="W390" s="76"/>
      <c r="X390" s="79"/>
      <c r="Y390" s="79"/>
      <c r="Z390" s="70"/>
      <c r="AA390" s="70"/>
      <c r="AB390" s="80"/>
      <c r="AC390" s="72">
        <v>439</v>
      </c>
      <c r="AD390" s="72">
        <v>656</v>
      </c>
      <c r="AE390" s="72">
        <v>5320</v>
      </c>
      <c r="AF390" s="72">
        <v>2</v>
      </c>
      <c r="AG390" s="72" t="s">
        <v>990</v>
      </c>
      <c r="AH390" s="72" t="s">
        <v>1059</v>
      </c>
      <c r="AI390" s="72">
        <v>3600</v>
      </c>
      <c r="AJ390" s="72">
        <v>39981.263425925928</v>
      </c>
      <c r="AK390" s="72" t="s">
        <v>1506</v>
      </c>
      <c r="AL390" s="72" t="s">
        <v>1894</v>
      </c>
      <c r="AM390" s="72" t="s">
        <v>2272</v>
      </c>
      <c r="AN390" s="72">
        <v>40560.60900462963</v>
      </c>
    </row>
    <row r="391" spans="1:40" x14ac:dyDescent="0.25">
      <c r="A391" s="71" t="s">
        <v>574</v>
      </c>
      <c r="B391" s="52"/>
      <c r="C391" s="52"/>
      <c r="D391" s="52"/>
      <c r="E391" s="52"/>
      <c r="F391" s="53"/>
      <c r="G391" s="53"/>
      <c r="H391" s="54"/>
      <c r="I391" s="53"/>
      <c r="J391" s="16"/>
      <c r="K391" s="16"/>
      <c r="L391" s="74"/>
      <c r="M391" s="69"/>
      <c r="N391" s="97" t="s">
        <v>1460</v>
      </c>
      <c r="O391" s="97" t="s">
        <v>60</v>
      </c>
      <c r="P391" s="17"/>
      <c r="Q391" s="75"/>
      <c r="R391" s="75"/>
      <c r="S391" s="17"/>
      <c r="T391" s="77"/>
      <c r="U391" s="78"/>
      <c r="V391" s="78"/>
      <c r="W391" s="76"/>
      <c r="X391" s="79"/>
      <c r="Y391" s="79"/>
      <c r="Z391" s="70"/>
      <c r="AA391" s="70"/>
      <c r="AB391" s="80"/>
      <c r="AC391" s="72">
        <v>191</v>
      </c>
      <c r="AD391" s="72">
        <v>1594</v>
      </c>
      <c r="AE391" s="72">
        <v>4022</v>
      </c>
      <c r="AF391" s="72">
        <v>37</v>
      </c>
      <c r="AG391" s="72" t="s">
        <v>991</v>
      </c>
      <c r="AH391" s="72" t="s">
        <v>1035</v>
      </c>
      <c r="AI391" s="72">
        <v>-21600</v>
      </c>
      <c r="AJ391" s="72">
        <v>39839.942118055558</v>
      </c>
      <c r="AK391" s="72" t="s">
        <v>1506</v>
      </c>
      <c r="AL391" s="72" t="s">
        <v>1895</v>
      </c>
      <c r="AM391" s="72" t="s">
        <v>2273</v>
      </c>
      <c r="AN391" s="72">
        <v>40560.524791666663</v>
      </c>
    </row>
    <row r="392" spans="1:40" x14ac:dyDescent="0.25">
      <c r="A392" s="71" t="s">
        <v>575</v>
      </c>
      <c r="B392" s="52"/>
      <c r="C392" s="52"/>
      <c r="D392" s="52"/>
      <c r="E392" s="52"/>
      <c r="F392" s="53"/>
      <c r="G392" s="53"/>
      <c r="H392" s="54"/>
      <c r="I392" s="53"/>
      <c r="J392" s="16"/>
      <c r="K392" s="16"/>
      <c r="L392" s="74"/>
      <c r="M392" s="69"/>
      <c r="N392" s="97" t="s">
        <v>1461</v>
      </c>
      <c r="O392" s="97" t="s">
        <v>60</v>
      </c>
      <c r="P392" s="17"/>
      <c r="Q392" s="75"/>
      <c r="R392" s="75"/>
      <c r="S392" s="17"/>
      <c r="T392" s="77"/>
      <c r="U392" s="78"/>
      <c r="V392" s="78"/>
      <c r="W392" s="76"/>
      <c r="X392" s="79"/>
      <c r="Y392" s="79"/>
      <c r="Z392" s="70"/>
      <c r="AA392" s="70"/>
      <c r="AB392" s="80"/>
      <c r="AC392" s="72">
        <v>165</v>
      </c>
      <c r="AD392" s="72">
        <v>32</v>
      </c>
      <c r="AE392" s="72">
        <v>191</v>
      </c>
      <c r="AF392" s="72">
        <v>3</v>
      </c>
      <c r="AG392" s="72" t="s">
        <v>992</v>
      </c>
      <c r="AH392" s="72" t="s">
        <v>1070</v>
      </c>
      <c r="AI392" s="72">
        <v>7200</v>
      </c>
      <c r="AJ392" s="72">
        <v>40112.609525462962</v>
      </c>
      <c r="AK392" s="72" t="s">
        <v>1506</v>
      </c>
      <c r="AL392" s="72" t="s">
        <v>1896</v>
      </c>
      <c r="AM392" s="72" t="s">
        <v>2274</v>
      </c>
      <c r="AN392" s="72">
        <v>40560.516238425924</v>
      </c>
    </row>
    <row r="393" spans="1:40" x14ac:dyDescent="0.25">
      <c r="A393" s="71" t="s">
        <v>576</v>
      </c>
      <c r="B393" s="52"/>
      <c r="C393" s="52"/>
      <c r="D393" s="52"/>
      <c r="E393" s="52"/>
      <c r="F393" s="53"/>
      <c r="G393" s="53"/>
      <c r="H393" s="54"/>
      <c r="I393" s="53"/>
      <c r="J393" s="16"/>
      <c r="K393" s="16"/>
      <c r="L393" s="74"/>
      <c r="M393" s="69"/>
      <c r="N393" s="97" t="s">
        <v>1462</v>
      </c>
      <c r="O393" s="97" t="s">
        <v>60</v>
      </c>
      <c r="P393" s="17"/>
      <c r="Q393" s="75"/>
      <c r="R393" s="75"/>
      <c r="S393" s="17"/>
      <c r="T393" s="77"/>
      <c r="U393" s="78"/>
      <c r="V393" s="78"/>
      <c r="W393" s="76"/>
      <c r="X393" s="79"/>
      <c r="Y393" s="79"/>
      <c r="Z393" s="70"/>
      <c r="AA393" s="70"/>
      <c r="AB393" s="80"/>
      <c r="AC393" s="72">
        <v>143</v>
      </c>
      <c r="AD393" s="72">
        <v>542</v>
      </c>
      <c r="AE393" s="72">
        <v>5348</v>
      </c>
      <c r="AF393" s="72">
        <v>7</v>
      </c>
      <c r="AG393" s="72" t="s">
        <v>993</v>
      </c>
      <c r="AH393" s="72" t="s">
        <v>1058</v>
      </c>
      <c r="AI393" s="72">
        <v>3600</v>
      </c>
      <c r="AJ393" s="72">
        <v>39877.509317129632</v>
      </c>
      <c r="AK393" s="72" t="s">
        <v>1506</v>
      </c>
      <c r="AL393" s="72" t="s">
        <v>1897</v>
      </c>
      <c r="AM393" s="72" t="s">
        <v>2275</v>
      </c>
      <c r="AN393" s="72">
        <v>40560.414375</v>
      </c>
    </row>
    <row r="394" spans="1:40" x14ac:dyDescent="0.25">
      <c r="A394" s="71" t="s">
        <v>577</v>
      </c>
      <c r="B394" s="52"/>
      <c r="C394" s="52"/>
      <c r="D394" s="52"/>
      <c r="E394" s="52"/>
      <c r="F394" s="53"/>
      <c r="G394" s="53"/>
      <c r="H394" s="54"/>
      <c r="I394" s="53"/>
      <c r="J394" s="16"/>
      <c r="K394" s="16"/>
      <c r="L394" s="74"/>
      <c r="M394" s="69"/>
      <c r="N394" s="97" t="s">
        <v>1463</v>
      </c>
      <c r="O394" s="97" t="s">
        <v>60</v>
      </c>
      <c r="P394" s="17"/>
      <c r="Q394" s="75"/>
      <c r="R394" s="75"/>
      <c r="S394" s="17"/>
      <c r="T394" s="77"/>
      <c r="U394" s="78"/>
      <c r="V394" s="78"/>
      <c r="W394" s="76"/>
      <c r="X394" s="79"/>
      <c r="Y394" s="79"/>
      <c r="Z394" s="70"/>
      <c r="AA394" s="70"/>
      <c r="AB394" s="80"/>
      <c r="AC394" s="72">
        <v>282</v>
      </c>
      <c r="AD394" s="72">
        <v>401</v>
      </c>
      <c r="AE394" s="72">
        <v>1026</v>
      </c>
      <c r="AF394" s="72">
        <v>2</v>
      </c>
      <c r="AG394" s="72" t="s">
        <v>994</v>
      </c>
      <c r="AH394" s="72" t="s">
        <v>1032</v>
      </c>
      <c r="AI394" s="72">
        <v>0</v>
      </c>
      <c r="AJ394" s="72">
        <v>39842.935995370368</v>
      </c>
      <c r="AK394" s="72" t="s">
        <v>1506</v>
      </c>
      <c r="AL394" s="72" t="s">
        <v>1898</v>
      </c>
      <c r="AM394" s="72" t="s">
        <v>2276</v>
      </c>
      <c r="AN394" s="72">
        <v>40560.344259259262</v>
      </c>
    </row>
    <row r="395" spans="1:40" x14ac:dyDescent="0.25">
      <c r="A395" s="71" t="s">
        <v>578</v>
      </c>
      <c r="B395" s="52"/>
      <c r="C395" s="52"/>
      <c r="D395" s="52"/>
      <c r="E395" s="52"/>
      <c r="F395" s="53"/>
      <c r="G395" s="53"/>
      <c r="H395" s="54"/>
      <c r="I395" s="53"/>
      <c r="J395" s="16"/>
      <c r="K395" s="16"/>
      <c r="L395" s="74"/>
      <c r="M395" s="69"/>
      <c r="N395" s="97" t="s">
        <v>1464</v>
      </c>
      <c r="O395" s="97" t="s">
        <v>60</v>
      </c>
      <c r="P395" s="17"/>
      <c r="Q395" s="75"/>
      <c r="R395" s="75"/>
      <c r="S395" s="17"/>
      <c r="T395" s="77"/>
      <c r="U395" s="78"/>
      <c r="V395" s="78"/>
      <c r="W395" s="76"/>
      <c r="X395" s="79"/>
      <c r="Y395" s="79"/>
      <c r="Z395" s="70"/>
      <c r="AA395" s="70"/>
      <c r="AB395" s="80"/>
      <c r="AC395" s="72">
        <v>332</v>
      </c>
      <c r="AD395" s="72">
        <v>356</v>
      </c>
      <c r="AE395" s="72">
        <v>3933</v>
      </c>
      <c r="AF395" s="72">
        <v>1</v>
      </c>
      <c r="AG395" s="72" t="s">
        <v>995</v>
      </c>
      <c r="AH395" s="72" t="s">
        <v>1059</v>
      </c>
      <c r="AI395" s="72">
        <v>3600</v>
      </c>
      <c r="AJ395" s="72">
        <v>40114.848657407405</v>
      </c>
      <c r="AK395" s="72" t="s">
        <v>1506</v>
      </c>
      <c r="AL395" s="72" t="s">
        <v>1899</v>
      </c>
      <c r="AM395" s="72" t="s">
        <v>2277</v>
      </c>
      <c r="AN395" s="72">
        <v>40560.327407407407</v>
      </c>
    </row>
    <row r="396" spans="1:40" x14ac:dyDescent="0.25">
      <c r="A396" s="71" t="s">
        <v>579</v>
      </c>
      <c r="B396" s="52"/>
      <c r="C396" s="52"/>
      <c r="D396" s="52"/>
      <c r="E396" s="52"/>
      <c r="F396" s="53"/>
      <c r="G396" s="53"/>
      <c r="H396" s="54"/>
      <c r="I396" s="53"/>
      <c r="J396" s="16"/>
      <c r="K396" s="16"/>
      <c r="L396" s="74"/>
      <c r="M396" s="69"/>
      <c r="N396" s="97" t="s">
        <v>1465</v>
      </c>
      <c r="O396" s="97" t="s">
        <v>60</v>
      </c>
      <c r="P396" s="17"/>
      <c r="Q396" s="75"/>
      <c r="R396" s="75"/>
      <c r="S396" s="17"/>
      <c r="T396" s="77"/>
      <c r="U396" s="78"/>
      <c r="V396" s="78"/>
      <c r="W396" s="76"/>
      <c r="X396" s="79"/>
      <c r="Y396" s="79"/>
      <c r="Z396" s="70"/>
      <c r="AA396" s="70"/>
      <c r="AB396" s="80"/>
      <c r="AC396" s="72">
        <v>3339</v>
      </c>
      <c r="AD396" s="72">
        <v>3020</v>
      </c>
      <c r="AE396" s="72">
        <v>161</v>
      </c>
      <c r="AF396" s="72">
        <v>61</v>
      </c>
      <c r="AG396" s="72" t="s">
        <v>996</v>
      </c>
      <c r="AH396" s="72" t="s">
        <v>1071</v>
      </c>
      <c r="AI396" s="72">
        <v>36000</v>
      </c>
      <c r="AJ396" s="72">
        <v>39752.948692129627</v>
      </c>
      <c r="AK396" s="72" t="s">
        <v>1506</v>
      </c>
      <c r="AL396" s="72" t="s">
        <v>1900</v>
      </c>
      <c r="AM396" s="72" t="s">
        <v>2278</v>
      </c>
      <c r="AN396" s="72">
        <v>40560.302025462966</v>
      </c>
    </row>
    <row r="397" spans="1:40" x14ac:dyDescent="0.25">
      <c r="A397" s="71" t="s">
        <v>580</v>
      </c>
      <c r="B397" s="52"/>
      <c r="C397" s="52"/>
      <c r="D397" s="52"/>
      <c r="E397" s="52"/>
      <c r="F397" s="53"/>
      <c r="G397" s="53"/>
      <c r="H397" s="54"/>
      <c r="I397" s="53"/>
      <c r="J397" s="16"/>
      <c r="K397" s="16"/>
      <c r="L397" s="74"/>
      <c r="M397" s="69"/>
      <c r="N397" s="97" t="s">
        <v>1466</v>
      </c>
      <c r="O397" s="97" t="s">
        <v>60</v>
      </c>
      <c r="P397" s="17"/>
      <c r="Q397" s="75"/>
      <c r="R397" s="75"/>
      <c r="S397" s="17"/>
      <c r="T397" s="77"/>
      <c r="U397" s="78"/>
      <c r="V397" s="78"/>
      <c r="W397" s="76"/>
      <c r="X397" s="79"/>
      <c r="Y397" s="79"/>
      <c r="Z397" s="70"/>
      <c r="AA397" s="70"/>
      <c r="AB397" s="80"/>
      <c r="AC397" s="72">
        <v>176</v>
      </c>
      <c r="AD397" s="72">
        <v>652</v>
      </c>
      <c r="AE397" s="72">
        <v>2389</v>
      </c>
      <c r="AF397" s="72">
        <v>9</v>
      </c>
      <c r="AG397" s="72" t="s">
        <v>997</v>
      </c>
      <c r="AH397" s="72" t="s">
        <v>1034</v>
      </c>
      <c r="AI397" s="72">
        <v>-28800</v>
      </c>
      <c r="AJ397" s="72">
        <v>39679.743518518517</v>
      </c>
      <c r="AK397" s="72" t="s">
        <v>1506</v>
      </c>
      <c r="AL397" s="72" t="s">
        <v>1901</v>
      </c>
      <c r="AM397" s="72" t="s">
        <v>2279</v>
      </c>
      <c r="AN397" s="72">
        <v>40560.27076388889</v>
      </c>
    </row>
    <row r="398" spans="1:40" x14ac:dyDescent="0.25">
      <c r="A398" s="71" t="s">
        <v>581</v>
      </c>
      <c r="B398" s="52"/>
      <c r="C398" s="52"/>
      <c r="D398" s="52"/>
      <c r="E398" s="52"/>
      <c r="F398" s="53"/>
      <c r="G398" s="53"/>
      <c r="H398" s="54"/>
      <c r="I398" s="53"/>
      <c r="J398" s="16"/>
      <c r="K398" s="16"/>
      <c r="L398" s="74"/>
      <c r="M398" s="69"/>
      <c r="N398" s="97" t="s">
        <v>1467</v>
      </c>
      <c r="O398" s="97" t="s">
        <v>60</v>
      </c>
      <c r="P398" s="17"/>
      <c r="Q398" s="75"/>
      <c r="R398" s="75"/>
      <c r="S398" s="17"/>
      <c r="T398" s="77"/>
      <c r="U398" s="78"/>
      <c r="V398" s="78"/>
      <c r="W398" s="76"/>
      <c r="X398" s="79"/>
      <c r="Y398" s="79"/>
      <c r="Z398" s="70"/>
      <c r="AA398" s="70"/>
      <c r="AB398" s="80"/>
      <c r="AC398" s="72">
        <v>426</v>
      </c>
      <c r="AD398" s="72">
        <v>310</v>
      </c>
      <c r="AE398" s="72">
        <v>971</v>
      </c>
      <c r="AF398" s="72">
        <v>0</v>
      </c>
      <c r="AG398" s="72" t="s">
        <v>998</v>
      </c>
      <c r="AH398" s="72" t="s">
        <v>1033</v>
      </c>
      <c r="AI398" s="72">
        <v>-18000</v>
      </c>
      <c r="AJ398" s="72">
        <v>39939.739930555559</v>
      </c>
      <c r="AK398" s="72" t="s">
        <v>1506</v>
      </c>
      <c r="AL398" s="72" t="s">
        <v>1902</v>
      </c>
      <c r="AM398" s="72" t="s">
        <v>2280</v>
      </c>
      <c r="AN398" s="72">
        <v>40560.24324074074</v>
      </c>
    </row>
    <row r="399" spans="1:40" x14ac:dyDescent="0.25">
      <c r="A399" s="71" t="s">
        <v>582</v>
      </c>
      <c r="B399" s="52"/>
      <c r="C399" s="52"/>
      <c r="D399" s="52"/>
      <c r="E399" s="52"/>
      <c r="F399" s="53"/>
      <c r="G399" s="53"/>
      <c r="H399" s="54"/>
      <c r="I399" s="53"/>
      <c r="J399" s="16"/>
      <c r="K399" s="16"/>
      <c r="L399" s="74"/>
      <c r="M399" s="69"/>
      <c r="N399" s="97" t="s">
        <v>1468</v>
      </c>
      <c r="O399" s="97" t="s">
        <v>60</v>
      </c>
      <c r="P399" s="17"/>
      <c r="Q399" s="75"/>
      <c r="R399" s="75"/>
      <c r="S399" s="17"/>
      <c r="T399" s="77"/>
      <c r="U399" s="78"/>
      <c r="V399" s="78"/>
      <c r="W399" s="76"/>
      <c r="X399" s="79"/>
      <c r="Y399" s="79"/>
      <c r="Z399" s="70"/>
      <c r="AA399" s="70"/>
      <c r="AB399" s="80"/>
      <c r="AC399" s="72">
        <v>83</v>
      </c>
      <c r="AD399" s="72">
        <v>40</v>
      </c>
      <c r="AE399" s="72">
        <v>689</v>
      </c>
      <c r="AF399" s="72">
        <v>1</v>
      </c>
      <c r="AG399" s="72" t="s">
        <v>999</v>
      </c>
      <c r="AH399" s="72" t="s">
        <v>1036</v>
      </c>
      <c r="AI399" s="72">
        <v>-18000</v>
      </c>
      <c r="AJ399" s="72">
        <v>39927.874976851854</v>
      </c>
      <c r="AK399" s="72" t="s">
        <v>1506</v>
      </c>
      <c r="AL399" s="72" t="s">
        <v>1903</v>
      </c>
      <c r="AM399" s="72" t="s">
        <v>2281</v>
      </c>
      <c r="AN399" s="72">
        <v>40560.242754629631</v>
      </c>
    </row>
    <row r="400" spans="1:40" x14ac:dyDescent="0.25">
      <c r="A400" s="71" t="s">
        <v>583</v>
      </c>
      <c r="B400" s="52"/>
      <c r="C400" s="52"/>
      <c r="D400" s="52"/>
      <c r="E400" s="52"/>
      <c r="F400" s="53"/>
      <c r="G400" s="53"/>
      <c r="H400" s="54"/>
      <c r="I400" s="53"/>
      <c r="J400" s="16"/>
      <c r="K400" s="16"/>
      <c r="L400" s="74"/>
      <c r="M400" s="69"/>
      <c r="N400" s="97" t="s">
        <v>1469</v>
      </c>
      <c r="O400" s="97" t="s">
        <v>60</v>
      </c>
      <c r="P400" s="17"/>
      <c r="Q400" s="75"/>
      <c r="R400" s="75"/>
      <c r="S400" s="17"/>
      <c r="T400" s="77"/>
      <c r="U400" s="78"/>
      <c r="V400" s="78"/>
      <c r="W400" s="76"/>
      <c r="X400" s="79"/>
      <c r="Y400" s="79"/>
      <c r="Z400" s="70"/>
      <c r="AA400" s="70"/>
      <c r="AB400" s="80"/>
      <c r="AC400" s="72">
        <v>1229</v>
      </c>
      <c r="AD400" s="72">
        <v>270</v>
      </c>
      <c r="AE400" s="72">
        <v>461</v>
      </c>
      <c r="AF400" s="72">
        <v>175</v>
      </c>
      <c r="AG400" s="72" t="s">
        <v>1000</v>
      </c>
      <c r="AH400" s="72" t="s">
        <v>1034</v>
      </c>
      <c r="AI400" s="72">
        <v>-28800</v>
      </c>
      <c r="AJ400" s="72">
        <v>40025.984201388892</v>
      </c>
      <c r="AK400" s="72" t="s">
        <v>1506</v>
      </c>
      <c r="AL400" s="72" t="s">
        <v>1904</v>
      </c>
      <c r="AM400" s="72" t="s">
        <v>2282</v>
      </c>
      <c r="AN400" s="72">
        <v>40560.241782407407</v>
      </c>
    </row>
    <row r="401" spans="1:40" x14ac:dyDescent="0.25">
      <c r="A401" s="71" t="s">
        <v>584</v>
      </c>
      <c r="B401" s="52"/>
      <c r="C401" s="52"/>
      <c r="D401" s="52"/>
      <c r="E401" s="52"/>
      <c r="F401" s="53"/>
      <c r="G401" s="53"/>
      <c r="H401" s="54"/>
      <c r="I401" s="53"/>
      <c r="J401" s="16"/>
      <c r="K401" s="16"/>
      <c r="L401" s="74"/>
      <c r="M401" s="69"/>
      <c r="N401" s="97" t="s">
        <v>1470</v>
      </c>
      <c r="O401" s="97" t="s">
        <v>60</v>
      </c>
      <c r="P401" s="17"/>
      <c r="Q401" s="75"/>
      <c r="R401" s="75"/>
      <c r="S401" s="17"/>
      <c r="T401" s="77"/>
      <c r="U401" s="78"/>
      <c r="V401" s="78"/>
      <c r="W401" s="76"/>
      <c r="X401" s="79"/>
      <c r="Y401" s="79"/>
      <c r="Z401" s="70"/>
      <c r="AA401" s="70"/>
      <c r="AB401" s="80"/>
      <c r="AC401" s="72">
        <v>215</v>
      </c>
      <c r="AD401" s="72">
        <v>1023</v>
      </c>
      <c r="AE401" s="72">
        <v>209</v>
      </c>
      <c r="AF401" s="72">
        <v>0</v>
      </c>
      <c r="AG401" s="72" t="s">
        <v>1001</v>
      </c>
      <c r="AH401" s="72"/>
      <c r="AI401" s="72"/>
      <c r="AJ401" s="72">
        <v>40404.645972222221</v>
      </c>
      <c r="AK401" s="72" t="s">
        <v>1506</v>
      </c>
      <c r="AL401" s="72" t="s">
        <v>1905</v>
      </c>
      <c r="AM401" s="72" t="s">
        <v>2283</v>
      </c>
      <c r="AN401" s="72">
        <v>40560.234907407408</v>
      </c>
    </row>
    <row r="402" spans="1:40" x14ac:dyDescent="0.25">
      <c r="A402" s="71" t="s">
        <v>585</v>
      </c>
      <c r="B402" s="52"/>
      <c r="C402" s="52"/>
      <c r="D402" s="52"/>
      <c r="E402" s="52"/>
      <c r="F402" s="53"/>
      <c r="G402" s="53"/>
      <c r="H402" s="54"/>
      <c r="I402" s="53"/>
      <c r="J402" s="16"/>
      <c r="K402" s="16"/>
      <c r="L402" s="74"/>
      <c r="M402" s="69"/>
      <c r="N402" s="97" t="s">
        <v>1471</v>
      </c>
      <c r="O402" s="97" t="s">
        <v>60</v>
      </c>
      <c r="P402" s="17"/>
      <c r="Q402" s="75"/>
      <c r="R402" s="75"/>
      <c r="S402" s="17"/>
      <c r="T402" s="77"/>
      <c r="U402" s="78"/>
      <c r="V402" s="78"/>
      <c r="W402" s="76"/>
      <c r="X402" s="79"/>
      <c r="Y402" s="79"/>
      <c r="Z402" s="70"/>
      <c r="AA402" s="70"/>
      <c r="AB402" s="80"/>
      <c r="AC402" s="72">
        <v>0</v>
      </c>
      <c r="AD402" s="72">
        <v>55</v>
      </c>
      <c r="AE402" s="72">
        <v>2609</v>
      </c>
      <c r="AF402" s="72">
        <v>0</v>
      </c>
      <c r="AG402" s="72"/>
      <c r="AH402" s="72"/>
      <c r="AI402" s="72"/>
      <c r="AJ402" s="72">
        <v>40537.858518518522</v>
      </c>
      <c r="AK402" s="72" t="s">
        <v>1506</v>
      </c>
      <c r="AL402" s="72" t="s">
        <v>1906</v>
      </c>
      <c r="AM402" s="72" t="s">
        <v>2284</v>
      </c>
      <c r="AN402" s="72">
        <v>40560.226377314815</v>
      </c>
    </row>
    <row r="403" spans="1:40" x14ac:dyDescent="0.25">
      <c r="A403" s="71" t="s">
        <v>586</v>
      </c>
      <c r="B403" s="52"/>
      <c r="C403" s="52"/>
      <c r="D403" s="52"/>
      <c r="E403" s="52"/>
      <c r="F403" s="53"/>
      <c r="G403" s="53"/>
      <c r="H403" s="54"/>
      <c r="I403" s="53"/>
      <c r="J403" s="16"/>
      <c r="K403" s="16"/>
      <c r="L403" s="74"/>
      <c r="M403" s="69"/>
      <c r="N403" s="97" t="s">
        <v>1472</v>
      </c>
      <c r="O403" s="97" t="s">
        <v>60</v>
      </c>
      <c r="P403" s="17"/>
      <c r="Q403" s="75"/>
      <c r="R403" s="75"/>
      <c r="S403" s="17"/>
      <c r="T403" s="77"/>
      <c r="U403" s="78"/>
      <c r="V403" s="78"/>
      <c r="W403" s="76"/>
      <c r="X403" s="79"/>
      <c r="Y403" s="79"/>
      <c r="Z403" s="70"/>
      <c r="AA403" s="70"/>
      <c r="AB403" s="80"/>
      <c r="AC403" s="72">
        <v>47</v>
      </c>
      <c r="AD403" s="72">
        <v>24</v>
      </c>
      <c r="AE403" s="72">
        <v>32</v>
      </c>
      <c r="AF403" s="72">
        <v>1</v>
      </c>
      <c r="AG403" s="72" t="s">
        <v>1002</v>
      </c>
      <c r="AH403" s="72"/>
      <c r="AI403" s="72"/>
      <c r="AJ403" s="72">
        <v>40479.985601851855</v>
      </c>
      <c r="AK403" s="72" t="s">
        <v>1506</v>
      </c>
      <c r="AL403" s="72" t="s">
        <v>1907</v>
      </c>
      <c r="AM403" s="72" t="s">
        <v>2285</v>
      </c>
      <c r="AN403" s="72">
        <v>40560.223449074074</v>
      </c>
    </row>
    <row r="404" spans="1:40" x14ac:dyDescent="0.25">
      <c r="A404" s="71" t="s">
        <v>587</v>
      </c>
      <c r="B404" s="52"/>
      <c r="C404" s="52"/>
      <c r="D404" s="52"/>
      <c r="E404" s="52"/>
      <c r="F404" s="53"/>
      <c r="G404" s="53"/>
      <c r="H404" s="54"/>
      <c r="I404" s="53"/>
      <c r="J404" s="16"/>
      <c r="K404" s="16"/>
      <c r="L404" s="74"/>
      <c r="M404" s="69"/>
      <c r="N404" s="97" t="s">
        <v>1473</v>
      </c>
      <c r="O404" s="97" t="s">
        <v>60</v>
      </c>
      <c r="P404" s="17"/>
      <c r="Q404" s="75"/>
      <c r="R404" s="75"/>
      <c r="S404" s="17"/>
      <c r="T404" s="77"/>
      <c r="U404" s="78"/>
      <c r="V404" s="78"/>
      <c r="W404" s="76"/>
      <c r="X404" s="79"/>
      <c r="Y404" s="79"/>
      <c r="Z404" s="70"/>
      <c r="AA404" s="70"/>
      <c r="AB404" s="80"/>
      <c r="AC404" s="72">
        <v>2209</v>
      </c>
      <c r="AD404" s="72">
        <v>2041</v>
      </c>
      <c r="AE404" s="72">
        <v>2104</v>
      </c>
      <c r="AF404" s="72">
        <v>0</v>
      </c>
      <c r="AG404" s="72" t="s">
        <v>1003</v>
      </c>
      <c r="AH404" s="72" t="s">
        <v>1035</v>
      </c>
      <c r="AI404" s="72">
        <v>-21600</v>
      </c>
      <c r="AJ404" s="72">
        <v>40319.034143518518</v>
      </c>
      <c r="AK404" s="72" t="s">
        <v>1506</v>
      </c>
      <c r="AL404" s="72" t="s">
        <v>1908</v>
      </c>
      <c r="AM404" s="72" t="s">
        <v>2286</v>
      </c>
      <c r="AN404" s="72">
        <v>40560.200127314813</v>
      </c>
    </row>
    <row r="405" spans="1:40" x14ac:dyDescent="0.25">
      <c r="A405" s="71" t="s">
        <v>588</v>
      </c>
      <c r="B405" s="52"/>
      <c r="C405" s="52"/>
      <c r="D405" s="52"/>
      <c r="E405" s="52"/>
      <c r="F405" s="53"/>
      <c r="G405" s="53"/>
      <c r="H405" s="54"/>
      <c r="I405" s="53"/>
      <c r="J405" s="16"/>
      <c r="K405" s="16"/>
      <c r="L405" s="74"/>
      <c r="M405" s="69"/>
      <c r="N405" s="97" t="s">
        <v>1474</v>
      </c>
      <c r="O405" s="97" t="s">
        <v>60</v>
      </c>
      <c r="P405" s="17"/>
      <c r="Q405" s="75"/>
      <c r="R405" s="75"/>
      <c r="S405" s="17"/>
      <c r="T405" s="77"/>
      <c r="U405" s="78"/>
      <c r="V405" s="78"/>
      <c r="W405" s="76"/>
      <c r="X405" s="79"/>
      <c r="Y405" s="79"/>
      <c r="Z405" s="70"/>
      <c r="AA405" s="70"/>
      <c r="AB405" s="80"/>
      <c r="AC405" s="72">
        <v>5</v>
      </c>
      <c r="AD405" s="72">
        <v>85</v>
      </c>
      <c r="AE405" s="72">
        <v>1970</v>
      </c>
      <c r="AF405" s="72">
        <v>1</v>
      </c>
      <c r="AG405" s="72" t="s">
        <v>1004</v>
      </c>
      <c r="AH405" s="72" t="s">
        <v>1035</v>
      </c>
      <c r="AI405" s="72">
        <v>-21600</v>
      </c>
      <c r="AJ405" s="72">
        <v>39870.038877314815</v>
      </c>
      <c r="AK405" s="72" t="s">
        <v>1506</v>
      </c>
      <c r="AL405" s="72" t="s">
        <v>1909</v>
      </c>
      <c r="AM405" s="72" t="s">
        <v>2287</v>
      </c>
      <c r="AN405" s="72">
        <v>40560.164583333331</v>
      </c>
    </row>
    <row r="406" spans="1:40" x14ac:dyDescent="0.25">
      <c r="A406" s="71" t="s">
        <v>589</v>
      </c>
      <c r="B406" s="52"/>
      <c r="C406" s="52"/>
      <c r="D406" s="52"/>
      <c r="E406" s="52"/>
      <c r="F406" s="53"/>
      <c r="G406" s="53"/>
      <c r="H406" s="54"/>
      <c r="I406" s="53"/>
      <c r="J406" s="16"/>
      <c r="K406" s="16"/>
      <c r="L406" s="74"/>
      <c r="M406" s="69"/>
      <c r="N406" s="97" t="s">
        <v>1475</v>
      </c>
      <c r="O406" s="97" t="s">
        <v>60</v>
      </c>
      <c r="P406" s="17"/>
      <c r="Q406" s="75"/>
      <c r="R406" s="75"/>
      <c r="S406" s="17"/>
      <c r="T406" s="77"/>
      <c r="U406" s="78"/>
      <c r="V406" s="78"/>
      <c r="W406" s="76"/>
      <c r="X406" s="79"/>
      <c r="Y406" s="79"/>
      <c r="Z406" s="70"/>
      <c r="AA406" s="70"/>
      <c r="AB406" s="80"/>
      <c r="AC406" s="72">
        <v>92</v>
      </c>
      <c r="AD406" s="72">
        <v>114</v>
      </c>
      <c r="AE406" s="72">
        <v>1228</v>
      </c>
      <c r="AF406" s="72">
        <v>0</v>
      </c>
      <c r="AG406" s="72" t="s">
        <v>1005</v>
      </c>
      <c r="AH406" s="72" t="s">
        <v>1035</v>
      </c>
      <c r="AI406" s="72">
        <v>-21600</v>
      </c>
      <c r="AJ406" s="72">
        <v>40196.86141203704</v>
      </c>
      <c r="AK406" s="72" t="s">
        <v>1506</v>
      </c>
      <c r="AL406" s="72" t="s">
        <v>1910</v>
      </c>
      <c r="AM406" s="72" t="s">
        <v>2288</v>
      </c>
      <c r="AN406" s="72">
        <v>40560.158275462964</v>
      </c>
    </row>
    <row r="407" spans="1:40" x14ac:dyDescent="0.25">
      <c r="A407" s="71" t="s">
        <v>590</v>
      </c>
      <c r="B407" s="52"/>
      <c r="C407" s="52"/>
      <c r="D407" s="52"/>
      <c r="E407" s="52"/>
      <c r="F407" s="53"/>
      <c r="G407" s="53"/>
      <c r="H407" s="54"/>
      <c r="I407" s="53"/>
      <c r="J407" s="16"/>
      <c r="K407" s="16"/>
      <c r="L407" s="74"/>
      <c r="M407" s="69"/>
      <c r="N407" s="97" t="s">
        <v>1476</v>
      </c>
      <c r="O407" s="97" t="s">
        <v>60</v>
      </c>
      <c r="P407" s="17"/>
      <c r="Q407" s="75"/>
      <c r="R407" s="75"/>
      <c r="S407" s="17"/>
      <c r="T407" s="77"/>
      <c r="U407" s="78"/>
      <c r="V407" s="78"/>
      <c r="W407" s="76"/>
      <c r="X407" s="79"/>
      <c r="Y407" s="79"/>
      <c r="Z407" s="70"/>
      <c r="AA407" s="70"/>
      <c r="AB407" s="80"/>
      <c r="AC407" s="72">
        <v>459</v>
      </c>
      <c r="AD407" s="72">
        <v>314</v>
      </c>
      <c r="AE407" s="72">
        <v>9043</v>
      </c>
      <c r="AF407" s="72">
        <v>37</v>
      </c>
      <c r="AG407" s="72" t="s">
        <v>1006</v>
      </c>
      <c r="AH407" s="72" t="s">
        <v>1038</v>
      </c>
      <c r="AI407" s="72">
        <v>-25200</v>
      </c>
      <c r="AJ407" s="72">
        <v>39845.883125</v>
      </c>
      <c r="AK407" s="72" t="s">
        <v>1506</v>
      </c>
      <c r="AL407" s="72" t="s">
        <v>1911</v>
      </c>
      <c r="AM407" s="72" t="s">
        <v>2289</v>
      </c>
      <c r="AN407" s="72">
        <v>40560.131064814814</v>
      </c>
    </row>
    <row r="408" spans="1:40" x14ac:dyDescent="0.25">
      <c r="A408" s="71" t="s">
        <v>591</v>
      </c>
      <c r="B408" s="52"/>
      <c r="C408" s="52"/>
      <c r="D408" s="52"/>
      <c r="E408" s="52"/>
      <c r="F408" s="53"/>
      <c r="G408" s="53"/>
      <c r="H408" s="54"/>
      <c r="I408" s="53"/>
      <c r="J408" s="16"/>
      <c r="K408" s="16"/>
      <c r="L408" s="74"/>
      <c r="M408" s="69"/>
      <c r="N408" s="97" t="s">
        <v>1477</v>
      </c>
      <c r="O408" s="97" t="s">
        <v>60</v>
      </c>
      <c r="P408" s="17"/>
      <c r="Q408" s="75"/>
      <c r="R408" s="75"/>
      <c r="S408" s="17"/>
      <c r="T408" s="77"/>
      <c r="U408" s="78"/>
      <c r="V408" s="78"/>
      <c r="W408" s="76"/>
      <c r="X408" s="79"/>
      <c r="Y408" s="79"/>
      <c r="Z408" s="70"/>
      <c r="AA408" s="70"/>
      <c r="AB408" s="80"/>
      <c r="AC408" s="72">
        <v>23</v>
      </c>
      <c r="AD408" s="72">
        <v>24</v>
      </c>
      <c r="AE408" s="72">
        <v>37</v>
      </c>
      <c r="AF408" s="72">
        <v>1</v>
      </c>
      <c r="AG408" s="72" t="s">
        <v>1007</v>
      </c>
      <c r="AH408" s="72" t="s">
        <v>1067</v>
      </c>
      <c r="AI408" s="72">
        <v>3600</v>
      </c>
      <c r="AJ408" s="72">
        <v>40185.971388888887</v>
      </c>
      <c r="AK408" s="72" t="s">
        <v>1506</v>
      </c>
      <c r="AL408" s="72" t="s">
        <v>1912</v>
      </c>
      <c r="AM408" s="72" t="s">
        <v>2290</v>
      </c>
      <c r="AN408" s="72">
        <v>40560.125902777778</v>
      </c>
    </row>
    <row r="409" spans="1:40" x14ac:dyDescent="0.25">
      <c r="A409" s="71" t="s">
        <v>592</v>
      </c>
      <c r="B409" s="52"/>
      <c r="C409" s="52"/>
      <c r="D409" s="52"/>
      <c r="E409" s="52"/>
      <c r="F409" s="53"/>
      <c r="G409" s="53"/>
      <c r="H409" s="54"/>
      <c r="I409" s="53"/>
      <c r="J409" s="16"/>
      <c r="K409" s="16"/>
      <c r="L409" s="74"/>
      <c r="M409" s="69"/>
      <c r="N409" s="97" t="s">
        <v>1478</v>
      </c>
      <c r="O409" s="97" t="s">
        <v>60</v>
      </c>
      <c r="P409" s="17"/>
      <c r="Q409" s="75"/>
      <c r="R409" s="75"/>
      <c r="S409" s="17"/>
      <c r="T409" s="77"/>
      <c r="U409" s="78"/>
      <c r="V409" s="78"/>
      <c r="W409" s="76"/>
      <c r="X409" s="79"/>
      <c r="Y409" s="79"/>
      <c r="Z409" s="70"/>
      <c r="AA409" s="70"/>
      <c r="AB409" s="80"/>
      <c r="AC409" s="72">
        <v>591</v>
      </c>
      <c r="AD409" s="72">
        <v>1837</v>
      </c>
      <c r="AE409" s="72">
        <v>11844</v>
      </c>
      <c r="AF409" s="72">
        <v>92</v>
      </c>
      <c r="AG409" s="72" t="s">
        <v>1008</v>
      </c>
      <c r="AH409" s="72" t="s">
        <v>1033</v>
      </c>
      <c r="AI409" s="72">
        <v>-18000</v>
      </c>
      <c r="AJ409" s="72">
        <v>39190.988958333335</v>
      </c>
      <c r="AK409" s="72" t="s">
        <v>1506</v>
      </c>
      <c r="AL409" s="72" t="s">
        <v>1913</v>
      </c>
      <c r="AM409" s="72" t="s">
        <v>2291</v>
      </c>
      <c r="AN409" s="72">
        <v>40560.10833333333</v>
      </c>
    </row>
    <row r="410" spans="1:40" x14ac:dyDescent="0.25">
      <c r="A410" s="71" t="s">
        <v>593</v>
      </c>
      <c r="B410" s="52"/>
      <c r="C410" s="52"/>
      <c r="D410" s="52"/>
      <c r="E410" s="52"/>
      <c r="F410" s="53"/>
      <c r="G410" s="53"/>
      <c r="H410" s="54"/>
      <c r="I410" s="53"/>
      <c r="J410" s="16"/>
      <c r="K410" s="16"/>
      <c r="L410" s="74"/>
      <c r="M410" s="69"/>
      <c r="N410" s="97" t="s">
        <v>1479</v>
      </c>
      <c r="O410" s="97" t="s">
        <v>60</v>
      </c>
      <c r="P410" s="17"/>
      <c r="Q410" s="75"/>
      <c r="R410" s="75"/>
      <c r="S410" s="17"/>
      <c r="T410" s="77"/>
      <c r="U410" s="78"/>
      <c r="V410" s="78"/>
      <c r="W410" s="76"/>
      <c r="X410" s="79"/>
      <c r="Y410" s="79"/>
      <c r="Z410" s="70"/>
      <c r="AA410" s="70"/>
      <c r="AB410" s="80"/>
      <c r="AC410" s="72">
        <v>272</v>
      </c>
      <c r="AD410" s="72">
        <v>565</v>
      </c>
      <c r="AE410" s="72">
        <v>772</v>
      </c>
      <c r="AF410" s="72">
        <v>47</v>
      </c>
      <c r="AG410" s="72" t="s">
        <v>1009</v>
      </c>
      <c r="AH410" s="72" t="s">
        <v>1037</v>
      </c>
      <c r="AI410" s="72">
        <v>-32400</v>
      </c>
      <c r="AJ410" s="72">
        <v>39766.89234953704</v>
      </c>
      <c r="AK410" s="72" t="s">
        <v>1506</v>
      </c>
      <c r="AL410" s="72" t="s">
        <v>1914</v>
      </c>
      <c r="AM410" s="72" t="s">
        <v>2292</v>
      </c>
      <c r="AN410" s="72">
        <v>40560.098333333335</v>
      </c>
    </row>
    <row r="411" spans="1:40" x14ac:dyDescent="0.25">
      <c r="A411" s="71" t="s">
        <v>594</v>
      </c>
      <c r="B411" s="52"/>
      <c r="C411" s="52"/>
      <c r="D411" s="52"/>
      <c r="E411" s="52"/>
      <c r="F411" s="53"/>
      <c r="G411" s="53"/>
      <c r="H411" s="54"/>
      <c r="I411" s="53"/>
      <c r="J411" s="16"/>
      <c r="K411" s="16"/>
      <c r="L411" s="74"/>
      <c r="M411" s="69"/>
      <c r="N411" s="97" t="s">
        <v>1480</v>
      </c>
      <c r="O411" s="97" t="s">
        <v>60</v>
      </c>
      <c r="P411" s="17"/>
      <c r="Q411" s="75"/>
      <c r="R411" s="75"/>
      <c r="S411" s="17"/>
      <c r="T411" s="77"/>
      <c r="U411" s="78"/>
      <c r="V411" s="78"/>
      <c r="W411" s="76"/>
      <c r="X411" s="79"/>
      <c r="Y411" s="79"/>
      <c r="Z411" s="70"/>
      <c r="AA411" s="70"/>
      <c r="AB411" s="80"/>
      <c r="AC411" s="72">
        <v>324</v>
      </c>
      <c r="AD411" s="72">
        <v>69</v>
      </c>
      <c r="AE411" s="72">
        <v>127</v>
      </c>
      <c r="AF411" s="72">
        <v>0</v>
      </c>
      <c r="AG411" s="72" t="s">
        <v>1010</v>
      </c>
      <c r="AH411" s="72"/>
      <c r="AI411" s="72"/>
      <c r="AJ411" s="72">
        <v>40516.023611111108</v>
      </c>
      <c r="AK411" s="72" t="s">
        <v>1506</v>
      </c>
      <c r="AL411" s="72" t="s">
        <v>1915</v>
      </c>
      <c r="AM411" s="72" t="s">
        <v>2293</v>
      </c>
      <c r="AN411" s="72">
        <v>40560.074166666665</v>
      </c>
    </row>
    <row r="412" spans="1:40" x14ac:dyDescent="0.25">
      <c r="A412" s="71" t="s">
        <v>595</v>
      </c>
      <c r="B412" s="52"/>
      <c r="C412" s="52"/>
      <c r="D412" s="52"/>
      <c r="E412" s="52"/>
      <c r="F412" s="53"/>
      <c r="G412" s="53"/>
      <c r="H412" s="54"/>
      <c r="I412" s="53"/>
      <c r="J412" s="16"/>
      <c r="K412" s="16"/>
      <c r="L412" s="74"/>
      <c r="M412" s="69"/>
      <c r="N412" s="97" t="s">
        <v>1481</v>
      </c>
      <c r="O412" s="97" t="s">
        <v>60</v>
      </c>
      <c r="P412" s="17"/>
      <c r="Q412" s="75"/>
      <c r="R412" s="75"/>
      <c r="S412" s="17"/>
      <c r="T412" s="77"/>
      <c r="U412" s="78"/>
      <c r="V412" s="78"/>
      <c r="W412" s="76"/>
      <c r="X412" s="79"/>
      <c r="Y412" s="79"/>
      <c r="Z412" s="70"/>
      <c r="AA412" s="70"/>
      <c r="AB412" s="80"/>
      <c r="AC412" s="72">
        <v>59</v>
      </c>
      <c r="AD412" s="72">
        <v>160</v>
      </c>
      <c r="AE412" s="72">
        <v>106</v>
      </c>
      <c r="AF412" s="72">
        <v>0</v>
      </c>
      <c r="AG412" s="72" t="s">
        <v>1011</v>
      </c>
      <c r="AH412" s="72" t="s">
        <v>1033</v>
      </c>
      <c r="AI412" s="72">
        <v>-18000</v>
      </c>
      <c r="AJ412" s="72">
        <v>40546.830740740741</v>
      </c>
      <c r="AK412" s="72" t="s">
        <v>1506</v>
      </c>
      <c r="AL412" s="72" t="s">
        <v>1916</v>
      </c>
      <c r="AM412" s="72" t="s">
        <v>2294</v>
      </c>
      <c r="AN412" s="72">
        <v>40560.064340277779</v>
      </c>
    </row>
    <row r="413" spans="1:40" x14ac:dyDescent="0.25">
      <c r="A413" s="71" t="s">
        <v>596</v>
      </c>
      <c r="B413" s="52"/>
      <c r="C413" s="52"/>
      <c r="D413" s="52"/>
      <c r="E413" s="52"/>
      <c r="F413" s="53"/>
      <c r="G413" s="53"/>
      <c r="H413" s="54"/>
      <c r="I413" s="53"/>
      <c r="J413" s="16"/>
      <c r="K413" s="16"/>
      <c r="L413" s="74"/>
      <c r="M413" s="69"/>
      <c r="N413" s="97" t="s">
        <v>1482</v>
      </c>
      <c r="O413" s="97" t="s">
        <v>60</v>
      </c>
      <c r="P413" s="17"/>
      <c r="Q413" s="75"/>
      <c r="R413" s="75"/>
      <c r="S413" s="17"/>
      <c r="T413" s="77"/>
      <c r="U413" s="78"/>
      <c r="V413" s="78"/>
      <c r="W413" s="76"/>
      <c r="X413" s="79"/>
      <c r="Y413" s="79"/>
      <c r="Z413" s="70"/>
      <c r="AA413" s="70"/>
      <c r="AB413" s="80"/>
      <c r="AC413" s="72">
        <v>0</v>
      </c>
      <c r="AD413" s="72">
        <v>54</v>
      </c>
      <c r="AE413" s="72">
        <v>739</v>
      </c>
      <c r="AF413" s="72">
        <v>0</v>
      </c>
      <c r="AG413" s="72"/>
      <c r="AH413" s="72"/>
      <c r="AI413" s="72"/>
      <c r="AJ413" s="72">
        <v>40517.207430555558</v>
      </c>
      <c r="AK413" s="72" t="s">
        <v>1506</v>
      </c>
      <c r="AL413" s="72" t="s">
        <v>1917</v>
      </c>
      <c r="AM413" s="72" t="s">
        <v>2295</v>
      </c>
      <c r="AN413" s="72">
        <v>40560.051863425928</v>
      </c>
    </row>
    <row r="414" spans="1:40" x14ac:dyDescent="0.25">
      <c r="A414" s="71" t="s">
        <v>597</v>
      </c>
      <c r="B414" s="52"/>
      <c r="C414" s="52"/>
      <c r="D414" s="52"/>
      <c r="E414" s="52"/>
      <c r="F414" s="53"/>
      <c r="G414" s="53"/>
      <c r="H414" s="54"/>
      <c r="I414" s="53"/>
      <c r="J414" s="16"/>
      <c r="K414" s="16"/>
      <c r="L414" s="74"/>
      <c r="M414" s="69"/>
      <c r="N414" s="97" t="s">
        <v>1483</v>
      </c>
      <c r="O414" s="97" t="s">
        <v>60</v>
      </c>
      <c r="P414" s="17"/>
      <c r="Q414" s="75"/>
      <c r="R414" s="75"/>
      <c r="S414" s="17"/>
      <c r="T414" s="77"/>
      <c r="U414" s="78"/>
      <c r="V414" s="78"/>
      <c r="W414" s="76"/>
      <c r="X414" s="79"/>
      <c r="Y414" s="79"/>
      <c r="Z414" s="70"/>
      <c r="AA414" s="70"/>
      <c r="AB414" s="80"/>
      <c r="AC414" s="72">
        <v>497</v>
      </c>
      <c r="AD414" s="72">
        <v>1405</v>
      </c>
      <c r="AE414" s="72">
        <v>11061</v>
      </c>
      <c r="AF414" s="72">
        <v>48</v>
      </c>
      <c r="AG414" s="72" t="s">
        <v>1012</v>
      </c>
      <c r="AH414" s="72" t="s">
        <v>1033</v>
      </c>
      <c r="AI414" s="72">
        <v>-18000</v>
      </c>
      <c r="AJ414" s="72">
        <v>39558.916967592595</v>
      </c>
      <c r="AK414" s="72" t="s">
        <v>1506</v>
      </c>
      <c r="AL414" s="72" t="s">
        <v>1918</v>
      </c>
      <c r="AM414" s="72" t="s">
        <v>2296</v>
      </c>
      <c r="AN414" s="72">
        <v>40560.023506944446</v>
      </c>
    </row>
    <row r="415" spans="1:40" x14ac:dyDescent="0.25">
      <c r="A415" s="71" t="s">
        <v>598</v>
      </c>
      <c r="B415" s="52"/>
      <c r="C415" s="52"/>
      <c r="D415" s="52"/>
      <c r="E415" s="52"/>
      <c r="F415" s="53"/>
      <c r="G415" s="53"/>
      <c r="H415" s="54"/>
      <c r="I415" s="53"/>
      <c r="J415" s="16"/>
      <c r="K415" s="16"/>
      <c r="L415" s="74"/>
      <c r="M415" s="69"/>
      <c r="N415" s="97" t="s">
        <v>1484</v>
      </c>
      <c r="O415" s="97" t="s">
        <v>60</v>
      </c>
      <c r="P415" s="17"/>
      <c r="Q415" s="75"/>
      <c r="R415" s="75"/>
      <c r="S415" s="17"/>
      <c r="T415" s="77"/>
      <c r="U415" s="78"/>
      <c r="V415" s="78"/>
      <c r="W415" s="76"/>
      <c r="X415" s="79"/>
      <c r="Y415" s="79"/>
      <c r="Z415" s="70"/>
      <c r="AA415" s="70"/>
      <c r="AB415" s="80"/>
      <c r="AC415" s="72">
        <v>558</v>
      </c>
      <c r="AD415" s="72">
        <v>583</v>
      </c>
      <c r="AE415" s="72">
        <v>8924</v>
      </c>
      <c r="AF415" s="72">
        <v>0</v>
      </c>
      <c r="AG415" s="72" t="s">
        <v>1013</v>
      </c>
      <c r="AH415" s="72" t="s">
        <v>1052</v>
      </c>
      <c r="AI415" s="72">
        <v>-10800</v>
      </c>
      <c r="AJ415" s="72">
        <v>40028.800937499997</v>
      </c>
      <c r="AK415" s="72" t="s">
        <v>1506</v>
      </c>
      <c r="AL415" s="72" t="s">
        <v>1919</v>
      </c>
      <c r="AM415" s="72" t="s">
        <v>2297</v>
      </c>
      <c r="AN415" s="72">
        <v>40560.021944444445</v>
      </c>
    </row>
    <row r="416" spans="1:40" x14ac:dyDescent="0.25">
      <c r="A416" s="71" t="s">
        <v>599</v>
      </c>
      <c r="B416" s="52"/>
      <c r="C416" s="52"/>
      <c r="D416" s="52"/>
      <c r="E416" s="52"/>
      <c r="F416" s="53"/>
      <c r="G416" s="53"/>
      <c r="H416" s="54"/>
      <c r="I416" s="53"/>
      <c r="J416" s="16"/>
      <c r="K416" s="16"/>
      <c r="L416" s="74"/>
      <c r="M416" s="69"/>
      <c r="N416" s="97" t="s">
        <v>1485</v>
      </c>
      <c r="O416" s="97" t="s">
        <v>60</v>
      </c>
      <c r="P416" s="17"/>
      <c r="Q416" s="75"/>
      <c r="R416" s="75"/>
      <c r="S416" s="17"/>
      <c r="T416" s="77"/>
      <c r="U416" s="78"/>
      <c r="V416" s="78"/>
      <c r="W416" s="76"/>
      <c r="X416" s="79"/>
      <c r="Y416" s="79"/>
      <c r="Z416" s="70"/>
      <c r="AA416" s="70"/>
      <c r="AB416" s="80"/>
      <c r="AC416" s="72">
        <v>718</v>
      </c>
      <c r="AD416" s="72">
        <v>406</v>
      </c>
      <c r="AE416" s="72">
        <v>2870</v>
      </c>
      <c r="AF416" s="72">
        <v>25</v>
      </c>
      <c r="AG416" s="72" t="s">
        <v>1014</v>
      </c>
      <c r="AH416" s="72" t="s">
        <v>1038</v>
      </c>
      <c r="AI416" s="72">
        <v>-25200</v>
      </c>
      <c r="AJ416" s="72">
        <v>40095.662129629629</v>
      </c>
      <c r="AK416" s="72" t="s">
        <v>1506</v>
      </c>
      <c r="AL416" s="72" t="s">
        <v>1920</v>
      </c>
      <c r="AM416" s="72" t="s">
        <v>2298</v>
      </c>
      <c r="AN416" s="72">
        <v>40560.009444444448</v>
      </c>
    </row>
    <row r="417" spans="1:40" x14ac:dyDescent="0.25">
      <c r="A417" s="71" t="s">
        <v>600</v>
      </c>
      <c r="B417" s="52"/>
      <c r="C417" s="52"/>
      <c r="D417" s="52"/>
      <c r="E417" s="52"/>
      <c r="F417" s="53"/>
      <c r="G417" s="53"/>
      <c r="H417" s="54"/>
      <c r="I417" s="53"/>
      <c r="J417" s="16"/>
      <c r="K417" s="16"/>
      <c r="L417" s="74"/>
      <c r="M417" s="69"/>
      <c r="N417" s="97" t="s">
        <v>1486</v>
      </c>
      <c r="O417" s="97" t="s">
        <v>60</v>
      </c>
      <c r="P417" s="17"/>
      <c r="Q417" s="75"/>
      <c r="R417" s="75"/>
      <c r="S417" s="17"/>
      <c r="T417" s="77"/>
      <c r="U417" s="78"/>
      <c r="V417" s="78"/>
      <c r="W417" s="76"/>
      <c r="X417" s="79"/>
      <c r="Y417" s="79"/>
      <c r="Z417" s="70"/>
      <c r="AA417" s="70"/>
      <c r="AB417" s="80"/>
      <c r="AC417" s="72">
        <v>2026</v>
      </c>
      <c r="AD417" s="72">
        <v>2481</v>
      </c>
      <c r="AE417" s="72">
        <v>54156</v>
      </c>
      <c r="AF417" s="72">
        <v>203</v>
      </c>
      <c r="AG417" s="72" t="s">
        <v>1015</v>
      </c>
      <c r="AH417" s="72" t="s">
        <v>1034</v>
      </c>
      <c r="AI417" s="72">
        <v>-28800</v>
      </c>
      <c r="AJ417" s="72">
        <v>39288.166342592594</v>
      </c>
      <c r="AK417" s="72" t="s">
        <v>1506</v>
      </c>
      <c r="AL417" s="72" t="s">
        <v>1921</v>
      </c>
      <c r="AM417" s="72" t="s">
        <v>2299</v>
      </c>
      <c r="AN417" s="72">
        <v>40560.002141203702</v>
      </c>
    </row>
    <row r="418" spans="1:40" x14ac:dyDescent="0.25">
      <c r="A418" s="71" t="s">
        <v>601</v>
      </c>
      <c r="B418" s="52"/>
      <c r="C418" s="52"/>
      <c r="D418" s="52"/>
      <c r="E418" s="52"/>
      <c r="F418" s="53"/>
      <c r="G418" s="53"/>
      <c r="H418" s="54"/>
      <c r="I418" s="53"/>
      <c r="J418" s="16"/>
      <c r="K418" s="16"/>
      <c r="L418" s="74"/>
      <c r="M418" s="69"/>
      <c r="N418" s="97" t="s">
        <v>1487</v>
      </c>
      <c r="O418" s="97" t="s">
        <v>60</v>
      </c>
      <c r="P418" s="17"/>
      <c r="Q418" s="75"/>
      <c r="R418" s="75"/>
      <c r="S418" s="17"/>
      <c r="T418" s="77"/>
      <c r="U418" s="78"/>
      <c r="V418" s="78"/>
      <c r="W418" s="76"/>
      <c r="X418" s="79"/>
      <c r="Y418" s="79"/>
      <c r="Z418" s="70"/>
      <c r="AA418" s="70"/>
      <c r="AB418" s="80"/>
      <c r="AC418" s="72">
        <v>1</v>
      </c>
      <c r="AD418" s="72">
        <v>86</v>
      </c>
      <c r="AE418" s="72">
        <v>3123</v>
      </c>
      <c r="AF418" s="72">
        <v>0</v>
      </c>
      <c r="AG418" s="72"/>
      <c r="AH418" s="72" t="s">
        <v>1040</v>
      </c>
      <c r="AI418" s="72">
        <v>-36000</v>
      </c>
      <c r="AJ418" s="72">
        <v>40291.464965277781</v>
      </c>
      <c r="AK418" s="72" t="s">
        <v>1506</v>
      </c>
      <c r="AL418" s="72" t="s">
        <v>1922</v>
      </c>
      <c r="AM418" s="72" t="s">
        <v>2300</v>
      </c>
      <c r="AN418" s="72">
        <v>40559.94394675926</v>
      </c>
    </row>
    <row r="419" spans="1:40" x14ac:dyDescent="0.25">
      <c r="A419" s="71" t="s">
        <v>602</v>
      </c>
      <c r="B419" s="52"/>
      <c r="C419" s="52"/>
      <c r="D419" s="52"/>
      <c r="E419" s="52"/>
      <c r="F419" s="53"/>
      <c r="G419" s="53"/>
      <c r="H419" s="54"/>
      <c r="I419" s="53"/>
      <c r="J419" s="16"/>
      <c r="K419" s="16"/>
      <c r="L419" s="74"/>
      <c r="M419" s="69"/>
      <c r="N419" s="97" t="s">
        <v>1488</v>
      </c>
      <c r="O419" s="97" t="s">
        <v>60</v>
      </c>
      <c r="P419" s="17"/>
      <c r="Q419" s="75"/>
      <c r="R419" s="75"/>
      <c r="S419" s="17"/>
      <c r="T419" s="77"/>
      <c r="U419" s="78"/>
      <c r="V419" s="78"/>
      <c r="W419" s="76"/>
      <c r="X419" s="79"/>
      <c r="Y419" s="79"/>
      <c r="Z419" s="70"/>
      <c r="AA419" s="70"/>
      <c r="AB419" s="80"/>
      <c r="AC419" s="72">
        <v>1001</v>
      </c>
      <c r="AD419" s="72">
        <v>767</v>
      </c>
      <c r="AE419" s="72">
        <v>2128</v>
      </c>
      <c r="AF419" s="72">
        <v>6</v>
      </c>
      <c r="AG419" s="72" t="s">
        <v>1016</v>
      </c>
      <c r="AH419" s="72" t="s">
        <v>1033</v>
      </c>
      <c r="AI419" s="72">
        <v>-18000</v>
      </c>
      <c r="AJ419" s="72">
        <v>39982.758009259262</v>
      </c>
      <c r="AK419" s="72" t="s">
        <v>1506</v>
      </c>
      <c r="AL419" s="72" t="s">
        <v>1923</v>
      </c>
      <c r="AM419" s="72" t="s">
        <v>2301</v>
      </c>
      <c r="AN419" s="72">
        <v>40559.922349537039</v>
      </c>
    </row>
    <row r="420" spans="1:40" x14ac:dyDescent="0.25">
      <c r="A420" s="71" t="s">
        <v>603</v>
      </c>
      <c r="B420" s="52"/>
      <c r="C420" s="52"/>
      <c r="D420" s="52"/>
      <c r="E420" s="52"/>
      <c r="F420" s="53"/>
      <c r="G420" s="53"/>
      <c r="H420" s="54"/>
      <c r="I420" s="53"/>
      <c r="J420" s="16"/>
      <c r="K420" s="16"/>
      <c r="L420" s="74"/>
      <c r="M420" s="69"/>
      <c r="N420" s="97" t="s">
        <v>1489</v>
      </c>
      <c r="O420" s="97" t="s">
        <v>60</v>
      </c>
      <c r="P420" s="17"/>
      <c r="Q420" s="75"/>
      <c r="R420" s="75"/>
      <c r="S420" s="17"/>
      <c r="T420" s="77"/>
      <c r="U420" s="78"/>
      <c r="V420" s="78"/>
      <c r="W420" s="76"/>
      <c r="X420" s="79"/>
      <c r="Y420" s="79"/>
      <c r="Z420" s="70"/>
      <c r="AA420" s="70"/>
      <c r="AB420" s="80"/>
      <c r="AC420" s="72">
        <v>1229</v>
      </c>
      <c r="AD420" s="72">
        <v>299</v>
      </c>
      <c r="AE420" s="72">
        <v>857</v>
      </c>
      <c r="AF420" s="72">
        <v>343</v>
      </c>
      <c r="AG420" s="72" t="s">
        <v>1017</v>
      </c>
      <c r="AH420" s="72" t="s">
        <v>1035</v>
      </c>
      <c r="AI420" s="72">
        <v>-21600</v>
      </c>
      <c r="AJ420" s="72">
        <v>40055.412754629629</v>
      </c>
      <c r="AK420" s="72" t="s">
        <v>1506</v>
      </c>
      <c r="AL420" s="72" t="s">
        <v>1924</v>
      </c>
      <c r="AM420" s="72" t="s">
        <v>2302</v>
      </c>
      <c r="AN420" s="72">
        <v>40559.917962962965</v>
      </c>
    </row>
    <row r="421" spans="1:40" x14ac:dyDescent="0.25">
      <c r="A421" s="71" t="s">
        <v>604</v>
      </c>
      <c r="B421" s="52"/>
      <c r="C421" s="52"/>
      <c r="D421" s="52"/>
      <c r="E421" s="52"/>
      <c r="F421" s="53"/>
      <c r="G421" s="53"/>
      <c r="H421" s="54"/>
      <c r="I421" s="53"/>
      <c r="J421" s="16"/>
      <c r="K421" s="16"/>
      <c r="L421" s="74"/>
      <c r="M421" s="69"/>
      <c r="N421" s="97" t="s">
        <v>1490</v>
      </c>
      <c r="O421" s="97" t="s">
        <v>60</v>
      </c>
      <c r="P421" s="17"/>
      <c r="Q421" s="75"/>
      <c r="R421" s="75"/>
      <c r="S421" s="17"/>
      <c r="T421" s="77"/>
      <c r="U421" s="78"/>
      <c r="V421" s="78"/>
      <c r="W421" s="76"/>
      <c r="X421" s="79"/>
      <c r="Y421" s="79"/>
      <c r="Z421" s="70"/>
      <c r="AA421" s="70"/>
      <c r="AB421" s="80"/>
      <c r="AC421" s="72">
        <v>42</v>
      </c>
      <c r="AD421" s="72">
        <v>199</v>
      </c>
      <c r="AE421" s="72">
        <v>197</v>
      </c>
      <c r="AF421" s="72">
        <v>0</v>
      </c>
      <c r="AG421" s="72" t="s">
        <v>1018</v>
      </c>
      <c r="AH421" s="72" t="s">
        <v>1033</v>
      </c>
      <c r="AI421" s="72">
        <v>-18000</v>
      </c>
      <c r="AJ421" s="72">
        <v>40125.643877314818</v>
      </c>
      <c r="AK421" s="72" t="s">
        <v>1506</v>
      </c>
      <c r="AL421" s="72" t="s">
        <v>1925</v>
      </c>
      <c r="AM421" s="72" t="s">
        <v>2303</v>
      </c>
      <c r="AN421" s="72">
        <v>40559.913842592592</v>
      </c>
    </row>
    <row r="422" spans="1:40" x14ac:dyDescent="0.25">
      <c r="A422" s="71" t="s">
        <v>605</v>
      </c>
      <c r="B422" s="52"/>
      <c r="C422" s="52"/>
      <c r="D422" s="52"/>
      <c r="E422" s="52"/>
      <c r="F422" s="53"/>
      <c r="G422" s="53"/>
      <c r="H422" s="54"/>
      <c r="I422" s="53"/>
      <c r="J422" s="16"/>
      <c r="K422" s="16"/>
      <c r="L422" s="74"/>
      <c r="M422" s="69"/>
      <c r="N422" s="97" t="s">
        <v>1491</v>
      </c>
      <c r="O422" s="97" t="s">
        <v>60</v>
      </c>
      <c r="P422" s="17"/>
      <c r="Q422" s="75"/>
      <c r="R422" s="75"/>
      <c r="S422" s="17"/>
      <c r="T422" s="77"/>
      <c r="U422" s="78"/>
      <c r="V422" s="78"/>
      <c r="W422" s="76"/>
      <c r="X422" s="79"/>
      <c r="Y422" s="79"/>
      <c r="Z422" s="70"/>
      <c r="AA422" s="70"/>
      <c r="AB422" s="80"/>
      <c r="AC422" s="72">
        <v>2001</v>
      </c>
      <c r="AD422" s="72">
        <v>1775</v>
      </c>
      <c r="AE422" s="72">
        <v>11945</v>
      </c>
      <c r="AF422" s="72">
        <v>0</v>
      </c>
      <c r="AG422" s="72" t="s">
        <v>1019</v>
      </c>
      <c r="AH422" s="72" t="s">
        <v>1036</v>
      </c>
      <c r="AI422" s="72">
        <v>-18000</v>
      </c>
      <c r="AJ422" s="72">
        <v>39904.876516203702</v>
      </c>
      <c r="AK422" s="72" t="s">
        <v>1506</v>
      </c>
      <c r="AL422" s="72" t="s">
        <v>1926</v>
      </c>
      <c r="AM422" s="72" t="s">
        <v>2304</v>
      </c>
      <c r="AN422" s="72">
        <v>40559.908888888887</v>
      </c>
    </row>
    <row r="423" spans="1:40" x14ac:dyDescent="0.25">
      <c r="A423" s="71" t="s">
        <v>606</v>
      </c>
      <c r="B423" s="52"/>
      <c r="C423" s="52"/>
      <c r="D423" s="52"/>
      <c r="E423" s="52"/>
      <c r="F423" s="53"/>
      <c r="G423" s="53"/>
      <c r="H423" s="54"/>
      <c r="I423" s="53"/>
      <c r="J423" s="16"/>
      <c r="K423" s="16"/>
      <c r="L423" s="74"/>
      <c r="M423" s="69"/>
      <c r="N423" s="97" t="s">
        <v>1492</v>
      </c>
      <c r="O423" s="97" t="s">
        <v>60</v>
      </c>
      <c r="P423" s="17"/>
      <c r="Q423" s="75"/>
      <c r="R423" s="75"/>
      <c r="S423" s="17"/>
      <c r="T423" s="77"/>
      <c r="U423" s="78"/>
      <c r="V423" s="78"/>
      <c r="W423" s="76"/>
      <c r="X423" s="79"/>
      <c r="Y423" s="79"/>
      <c r="Z423" s="70"/>
      <c r="AA423" s="70"/>
      <c r="AB423" s="80"/>
      <c r="AC423" s="72">
        <v>568</v>
      </c>
      <c r="AD423" s="72">
        <v>1478</v>
      </c>
      <c r="AE423" s="72">
        <v>7811</v>
      </c>
      <c r="AF423" s="72">
        <v>1</v>
      </c>
      <c r="AG423" s="72" t="s">
        <v>1020</v>
      </c>
      <c r="AH423" s="72" t="s">
        <v>1034</v>
      </c>
      <c r="AI423" s="72">
        <v>-28800</v>
      </c>
      <c r="AJ423" s="72">
        <v>39720.918553240743</v>
      </c>
      <c r="AK423" s="72" t="s">
        <v>1506</v>
      </c>
      <c r="AL423" s="72" t="s">
        <v>1927</v>
      </c>
      <c r="AM423" s="72" t="s">
        <v>2305</v>
      </c>
      <c r="AN423" s="72">
        <v>40559.903715277775</v>
      </c>
    </row>
    <row r="424" spans="1:40" x14ac:dyDescent="0.25">
      <c r="A424" s="71" t="s">
        <v>607</v>
      </c>
      <c r="B424" s="52"/>
      <c r="C424" s="52"/>
      <c r="D424" s="52"/>
      <c r="E424" s="52"/>
      <c r="F424" s="53"/>
      <c r="G424" s="53"/>
      <c r="H424" s="54"/>
      <c r="I424" s="53"/>
      <c r="J424" s="16"/>
      <c r="K424" s="16"/>
      <c r="L424" s="74"/>
      <c r="M424" s="69"/>
      <c r="N424" s="97" t="s">
        <v>1493</v>
      </c>
      <c r="O424" s="97" t="s">
        <v>60</v>
      </c>
      <c r="P424" s="17"/>
      <c r="Q424" s="75"/>
      <c r="R424" s="75"/>
      <c r="S424" s="17"/>
      <c r="T424" s="77"/>
      <c r="U424" s="78"/>
      <c r="V424" s="78"/>
      <c r="W424" s="76"/>
      <c r="X424" s="79"/>
      <c r="Y424" s="79"/>
      <c r="Z424" s="70"/>
      <c r="AA424" s="70"/>
      <c r="AB424" s="80"/>
      <c r="AC424" s="72">
        <v>8</v>
      </c>
      <c r="AD424" s="72">
        <v>84</v>
      </c>
      <c r="AE424" s="72">
        <v>240</v>
      </c>
      <c r="AF424" s="72">
        <v>0</v>
      </c>
      <c r="AG424" s="72" t="s">
        <v>1021</v>
      </c>
      <c r="AH424" s="72" t="s">
        <v>1038</v>
      </c>
      <c r="AI424" s="72">
        <v>-25200</v>
      </c>
      <c r="AJ424" s="72">
        <v>39905.560243055559</v>
      </c>
      <c r="AK424" s="72" t="s">
        <v>1506</v>
      </c>
      <c r="AL424" s="72" t="s">
        <v>1928</v>
      </c>
      <c r="AM424" s="72" t="s">
        <v>2007</v>
      </c>
      <c r="AN424" s="72">
        <v>40559.902951388889</v>
      </c>
    </row>
    <row r="425" spans="1:40" x14ac:dyDescent="0.25">
      <c r="A425" s="71" t="s">
        <v>608</v>
      </c>
      <c r="B425" s="52"/>
      <c r="C425" s="52"/>
      <c r="D425" s="52"/>
      <c r="E425" s="52"/>
      <c r="F425" s="53"/>
      <c r="G425" s="53"/>
      <c r="H425" s="54"/>
      <c r="I425" s="53"/>
      <c r="J425" s="16"/>
      <c r="K425" s="16"/>
      <c r="L425" s="74"/>
      <c r="M425" s="69"/>
      <c r="N425" s="97" t="s">
        <v>1494</v>
      </c>
      <c r="O425" s="97" t="s">
        <v>60</v>
      </c>
      <c r="P425" s="17"/>
      <c r="Q425" s="75"/>
      <c r="R425" s="75"/>
      <c r="S425" s="17"/>
      <c r="T425" s="77"/>
      <c r="U425" s="78"/>
      <c r="V425" s="78"/>
      <c r="W425" s="76"/>
      <c r="X425" s="79"/>
      <c r="Y425" s="79"/>
      <c r="Z425" s="70"/>
      <c r="AA425" s="70"/>
      <c r="AB425" s="80"/>
      <c r="AC425" s="72">
        <v>436</v>
      </c>
      <c r="AD425" s="72">
        <v>902</v>
      </c>
      <c r="AE425" s="72">
        <v>22089</v>
      </c>
      <c r="AF425" s="72">
        <v>93</v>
      </c>
      <c r="AG425" s="72" t="s">
        <v>1022</v>
      </c>
      <c r="AH425" s="72" t="s">
        <v>1036</v>
      </c>
      <c r="AI425" s="72">
        <v>-18000</v>
      </c>
      <c r="AJ425" s="72">
        <v>39667.064606481479</v>
      </c>
      <c r="AK425" s="72" t="s">
        <v>1506</v>
      </c>
      <c r="AL425" s="72" t="s">
        <v>1929</v>
      </c>
      <c r="AM425" s="72" t="s">
        <v>2306</v>
      </c>
      <c r="AN425" s="72">
        <v>40559.901342592595</v>
      </c>
    </row>
    <row r="426" spans="1:40" x14ac:dyDescent="0.25">
      <c r="A426" s="71" t="s">
        <v>609</v>
      </c>
      <c r="B426" s="52"/>
      <c r="C426" s="52"/>
      <c r="D426" s="52"/>
      <c r="E426" s="52"/>
      <c r="F426" s="53"/>
      <c r="G426" s="53"/>
      <c r="H426" s="54"/>
      <c r="I426" s="53"/>
      <c r="J426" s="16"/>
      <c r="K426" s="16"/>
      <c r="L426" s="74"/>
      <c r="M426" s="69"/>
      <c r="N426" s="97" t="s">
        <v>1495</v>
      </c>
      <c r="O426" s="97" t="s">
        <v>60</v>
      </c>
      <c r="P426" s="17"/>
      <c r="Q426" s="75"/>
      <c r="R426" s="75"/>
      <c r="S426" s="17"/>
      <c r="T426" s="77"/>
      <c r="U426" s="78"/>
      <c r="V426" s="78"/>
      <c r="W426" s="76"/>
      <c r="X426" s="79"/>
      <c r="Y426" s="79"/>
      <c r="Z426" s="70"/>
      <c r="AA426" s="70"/>
      <c r="AB426" s="80"/>
      <c r="AC426" s="72">
        <v>32</v>
      </c>
      <c r="AD426" s="72">
        <v>9</v>
      </c>
      <c r="AE426" s="72">
        <v>2</v>
      </c>
      <c r="AF426" s="72">
        <v>0</v>
      </c>
      <c r="AG426" s="72"/>
      <c r="AH426" s="72"/>
      <c r="AI426" s="72"/>
      <c r="AJ426" s="72">
        <v>40195.629618055558</v>
      </c>
      <c r="AK426" s="72" t="s">
        <v>1506</v>
      </c>
      <c r="AL426" s="72" t="s">
        <v>1930</v>
      </c>
      <c r="AM426" s="72" t="s">
        <v>2307</v>
      </c>
      <c r="AN426" s="72">
        <v>40559.898379629631</v>
      </c>
    </row>
    <row r="427" spans="1:40" x14ac:dyDescent="0.25">
      <c r="A427" s="71" t="s">
        <v>610</v>
      </c>
      <c r="B427" s="52"/>
      <c r="C427" s="52"/>
      <c r="D427" s="52"/>
      <c r="E427" s="52"/>
      <c r="F427" s="53"/>
      <c r="G427" s="53"/>
      <c r="H427" s="54"/>
      <c r="I427" s="53"/>
      <c r="J427" s="16"/>
      <c r="K427" s="16"/>
      <c r="L427" s="74"/>
      <c r="M427" s="69"/>
      <c r="N427" s="97" t="s">
        <v>1496</v>
      </c>
      <c r="O427" s="97" t="s">
        <v>60</v>
      </c>
      <c r="P427" s="17"/>
      <c r="Q427" s="75"/>
      <c r="R427" s="75"/>
      <c r="S427" s="17"/>
      <c r="T427" s="77"/>
      <c r="U427" s="78"/>
      <c r="V427" s="78"/>
      <c r="W427" s="76"/>
      <c r="X427" s="79"/>
      <c r="Y427" s="79"/>
      <c r="Z427" s="70"/>
      <c r="AA427" s="70"/>
      <c r="AB427" s="80"/>
      <c r="AC427" s="72">
        <v>545</v>
      </c>
      <c r="AD427" s="72">
        <v>361</v>
      </c>
      <c r="AE427" s="72">
        <v>2455</v>
      </c>
      <c r="AF427" s="72">
        <v>1</v>
      </c>
      <c r="AG427" s="72" t="s">
        <v>1023</v>
      </c>
      <c r="AH427" s="72" t="s">
        <v>1035</v>
      </c>
      <c r="AI427" s="72">
        <v>-21600</v>
      </c>
      <c r="AJ427" s="72">
        <v>40157.536145833335</v>
      </c>
      <c r="AK427" s="72" t="s">
        <v>1506</v>
      </c>
      <c r="AL427" s="72" t="s">
        <v>1931</v>
      </c>
      <c r="AM427" s="72" t="s">
        <v>2308</v>
      </c>
      <c r="AN427" s="72">
        <v>40559.879374999997</v>
      </c>
    </row>
    <row r="428" spans="1:40" x14ac:dyDescent="0.25">
      <c r="A428" s="71" t="s">
        <v>611</v>
      </c>
      <c r="B428" s="52"/>
      <c r="C428" s="52"/>
      <c r="D428" s="52"/>
      <c r="E428" s="52"/>
      <c r="F428" s="53"/>
      <c r="G428" s="53"/>
      <c r="H428" s="54"/>
      <c r="I428" s="53"/>
      <c r="J428" s="16"/>
      <c r="K428" s="16"/>
      <c r="L428" s="74"/>
      <c r="M428" s="69"/>
      <c r="N428" s="97" t="s">
        <v>1497</v>
      </c>
      <c r="O428" s="97" t="s">
        <v>60</v>
      </c>
      <c r="P428" s="17"/>
      <c r="Q428" s="75"/>
      <c r="R428" s="75"/>
      <c r="S428" s="17"/>
      <c r="T428" s="77"/>
      <c r="U428" s="78"/>
      <c r="V428" s="78"/>
      <c r="W428" s="76"/>
      <c r="X428" s="79"/>
      <c r="Y428" s="79"/>
      <c r="Z428" s="70"/>
      <c r="AA428" s="70"/>
      <c r="AB428" s="80"/>
      <c r="AC428" s="72">
        <v>49</v>
      </c>
      <c r="AD428" s="72">
        <v>76</v>
      </c>
      <c r="AE428" s="72">
        <v>126</v>
      </c>
      <c r="AF428" s="72">
        <v>1</v>
      </c>
      <c r="AG428" s="72" t="s">
        <v>1024</v>
      </c>
      <c r="AH428" s="72" t="s">
        <v>1033</v>
      </c>
      <c r="AI428" s="72">
        <v>-18000</v>
      </c>
      <c r="AJ428" s="72">
        <v>39878.884756944448</v>
      </c>
      <c r="AK428" s="72" t="s">
        <v>1506</v>
      </c>
      <c r="AL428" s="72" t="s">
        <v>1932</v>
      </c>
      <c r="AM428" s="72" t="s">
        <v>2309</v>
      </c>
      <c r="AN428" s="72">
        <v>40559.861458333333</v>
      </c>
    </row>
    <row r="429" spans="1:40" x14ac:dyDescent="0.25">
      <c r="A429" s="71" t="s">
        <v>612</v>
      </c>
      <c r="B429" s="52"/>
      <c r="C429" s="52"/>
      <c r="D429" s="52"/>
      <c r="E429" s="52"/>
      <c r="F429" s="53"/>
      <c r="G429" s="53"/>
      <c r="H429" s="54"/>
      <c r="I429" s="53"/>
      <c r="J429" s="16"/>
      <c r="K429" s="16"/>
      <c r="L429" s="74"/>
      <c r="M429" s="69"/>
      <c r="N429" s="97" t="s">
        <v>1498</v>
      </c>
      <c r="O429" s="97" t="s">
        <v>60</v>
      </c>
      <c r="P429" s="17"/>
      <c r="Q429" s="75"/>
      <c r="R429" s="75"/>
      <c r="S429" s="17"/>
      <c r="T429" s="77"/>
      <c r="U429" s="78"/>
      <c r="V429" s="78"/>
      <c r="W429" s="76"/>
      <c r="X429" s="79"/>
      <c r="Y429" s="79"/>
      <c r="Z429" s="70"/>
      <c r="AA429" s="70"/>
      <c r="AB429" s="80"/>
      <c r="AC429" s="72">
        <v>0</v>
      </c>
      <c r="AD429" s="72">
        <v>678</v>
      </c>
      <c r="AE429" s="72">
        <v>36190</v>
      </c>
      <c r="AF429" s="72">
        <v>0</v>
      </c>
      <c r="AG429" s="72" t="s">
        <v>1025</v>
      </c>
      <c r="AH429" s="72"/>
      <c r="AI429" s="72"/>
      <c r="AJ429" s="72">
        <v>40356.377071759256</v>
      </c>
      <c r="AK429" s="72" t="s">
        <v>1506</v>
      </c>
      <c r="AL429" s="72" t="s">
        <v>1933</v>
      </c>
      <c r="AM429" s="72" t="s">
        <v>2310</v>
      </c>
      <c r="AN429" s="72">
        <v>40559.858124999999</v>
      </c>
    </row>
    <row r="430" spans="1:40" x14ac:dyDescent="0.25">
      <c r="A430" s="71" t="s">
        <v>613</v>
      </c>
      <c r="B430" s="52"/>
      <c r="C430" s="52"/>
      <c r="D430" s="52"/>
      <c r="E430" s="52"/>
      <c r="F430" s="53"/>
      <c r="G430" s="53"/>
      <c r="H430" s="54"/>
      <c r="I430" s="53"/>
      <c r="J430" s="16"/>
      <c r="K430" s="16"/>
      <c r="L430" s="74"/>
      <c r="M430" s="69"/>
      <c r="N430" s="97" t="s">
        <v>1499</v>
      </c>
      <c r="O430" s="97" t="s">
        <v>60</v>
      </c>
      <c r="P430" s="17"/>
      <c r="Q430" s="75"/>
      <c r="R430" s="75"/>
      <c r="S430" s="17"/>
      <c r="T430" s="77"/>
      <c r="U430" s="78"/>
      <c r="V430" s="78"/>
      <c r="W430" s="76"/>
      <c r="X430" s="79"/>
      <c r="Y430" s="79"/>
      <c r="Z430" s="70"/>
      <c r="AA430" s="70"/>
      <c r="AB430" s="80"/>
      <c r="AC430" s="72">
        <v>1900</v>
      </c>
      <c r="AD430" s="72">
        <v>1246</v>
      </c>
      <c r="AE430" s="72">
        <v>743</v>
      </c>
      <c r="AF430" s="72">
        <v>0</v>
      </c>
      <c r="AG430" s="72" t="s">
        <v>1026</v>
      </c>
      <c r="AH430" s="72" t="s">
        <v>1038</v>
      </c>
      <c r="AI430" s="72">
        <v>-25200</v>
      </c>
      <c r="AJ430" s="72">
        <v>39911.148854166669</v>
      </c>
      <c r="AK430" s="72" t="s">
        <v>1506</v>
      </c>
      <c r="AL430" s="72" t="s">
        <v>1934</v>
      </c>
      <c r="AM430" s="72" t="s">
        <v>2311</v>
      </c>
      <c r="AN430" s="72">
        <v>40559.855497685188</v>
      </c>
    </row>
    <row r="431" spans="1:40" x14ac:dyDescent="0.25">
      <c r="A431" s="71" t="s">
        <v>614</v>
      </c>
      <c r="B431" s="52"/>
      <c r="C431" s="52"/>
      <c r="D431" s="52"/>
      <c r="E431" s="52"/>
      <c r="F431" s="53"/>
      <c r="G431" s="53"/>
      <c r="H431" s="54"/>
      <c r="I431" s="53"/>
      <c r="J431" s="16"/>
      <c r="K431" s="16"/>
      <c r="L431" s="74"/>
      <c r="M431" s="69"/>
      <c r="N431" s="97" t="s">
        <v>1500</v>
      </c>
      <c r="O431" s="97" t="s">
        <v>60</v>
      </c>
      <c r="P431" s="17"/>
      <c r="Q431" s="75"/>
      <c r="R431" s="75"/>
      <c r="S431" s="17"/>
      <c r="T431" s="77"/>
      <c r="U431" s="78"/>
      <c r="V431" s="78"/>
      <c r="W431" s="76"/>
      <c r="X431" s="79"/>
      <c r="Y431" s="79"/>
      <c r="Z431" s="70"/>
      <c r="AA431" s="70"/>
      <c r="AB431" s="80"/>
      <c r="AC431" s="72">
        <v>24</v>
      </c>
      <c r="AD431" s="72">
        <v>20</v>
      </c>
      <c r="AE431" s="72">
        <v>9</v>
      </c>
      <c r="AF431" s="72">
        <v>0</v>
      </c>
      <c r="AG431" s="72" t="s">
        <v>1027</v>
      </c>
      <c r="AH431" s="72" t="s">
        <v>1033</v>
      </c>
      <c r="AI431" s="72">
        <v>-18000</v>
      </c>
      <c r="AJ431" s="72">
        <v>39965.777361111112</v>
      </c>
      <c r="AK431" s="72" t="s">
        <v>1506</v>
      </c>
      <c r="AL431" s="72" t="s">
        <v>1935</v>
      </c>
      <c r="AM431" s="72" t="s">
        <v>2310</v>
      </c>
      <c r="AN431" s="72">
        <v>40559.850300925929</v>
      </c>
    </row>
    <row r="432" spans="1:40" x14ac:dyDescent="0.25">
      <c r="A432" s="71" t="s">
        <v>615</v>
      </c>
      <c r="B432" s="52"/>
      <c r="C432" s="52"/>
      <c r="D432" s="52"/>
      <c r="E432" s="52"/>
      <c r="F432" s="53"/>
      <c r="G432" s="53"/>
      <c r="H432" s="54"/>
      <c r="I432" s="53"/>
      <c r="J432" s="16"/>
      <c r="K432" s="16"/>
      <c r="L432" s="74"/>
      <c r="M432" s="69"/>
      <c r="N432" s="97" t="s">
        <v>1501</v>
      </c>
      <c r="O432" s="97" t="s">
        <v>60</v>
      </c>
      <c r="P432" s="17"/>
      <c r="Q432" s="75"/>
      <c r="R432" s="75"/>
      <c r="S432" s="17"/>
      <c r="T432" s="77"/>
      <c r="U432" s="78"/>
      <c r="V432" s="78"/>
      <c r="W432" s="76"/>
      <c r="X432" s="79"/>
      <c r="Y432" s="79"/>
      <c r="Z432" s="70"/>
      <c r="AA432" s="70"/>
      <c r="AB432" s="80"/>
      <c r="AC432" s="72">
        <v>0</v>
      </c>
      <c r="AD432" s="72">
        <v>10</v>
      </c>
      <c r="AE432" s="72">
        <v>432</v>
      </c>
      <c r="AF432" s="72">
        <v>0</v>
      </c>
      <c r="AG432" s="72" t="s">
        <v>1028</v>
      </c>
      <c r="AH432" s="72"/>
      <c r="AI432" s="72"/>
      <c r="AJ432" s="72">
        <v>40398.680046296293</v>
      </c>
      <c r="AK432" s="72" t="s">
        <v>1506</v>
      </c>
      <c r="AL432" s="72" t="s">
        <v>1936</v>
      </c>
      <c r="AM432" s="72" t="s">
        <v>2312</v>
      </c>
      <c r="AN432" s="72">
        <v>40559.844490740739</v>
      </c>
    </row>
    <row r="433" spans="1:40" x14ac:dyDescent="0.25">
      <c r="A433" s="71" t="s">
        <v>616</v>
      </c>
      <c r="B433" s="52"/>
      <c r="C433" s="52"/>
      <c r="D433" s="52"/>
      <c r="E433" s="52"/>
      <c r="F433" s="53"/>
      <c r="G433" s="53"/>
      <c r="H433" s="54"/>
      <c r="I433" s="53"/>
      <c r="J433" s="16"/>
      <c r="K433" s="16"/>
      <c r="L433" s="74"/>
      <c r="M433" s="69"/>
      <c r="N433" s="97" t="s">
        <v>1502</v>
      </c>
      <c r="O433" s="97" t="s">
        <v>60</v>
      </c>
      <c r="P433" s="17"/>
      <c r="Q433" s="75"/>
      <c r="R433" s="75"/>
      <c r="S433" s="17"/>
      <c r="T433" s="77"/>
      <c r="U433" s="78"/>
      <c r="V433" s="78"/>
      <c r="W433" s="76"/>
      <c r="X433" s="79"/>
      <c r="Y433" s="79"/>
      <c r="Z433" s="70"/>
      <c r="AA433" s="70"/>
      <c r="AB433" s="80"/>
      <c r="AC433" s="72">
        <v>24</v>
      </c>
      <c r="AD433" s="72">
        <v>36</v>
      </c>
      <c r="AE433" s="72">
        <v>429</v>
      </c>
      <c r="AF433" s="72">
        <v>0</v>
      </c>
      <c r="AG433" s="72" t="s">
        <v>1029</v>
      </c>
      <c r="AH433" s="72" t="s">
        <v>1034</v>
      </c>
      <c r="AI433" s="72">
        <v>-28800</v>
      </c>
      <c r="AJ433" s="72">
        <v>40292.822615740741</v>
      </c>
      <c r="AK433" s="72" t="s">
        <v>1506</v>
      </c>
      <c r="AL433" s="72" t="s">
        <v>1937</v>
      </c>
      <c r="AM433" s="72" t="s">
        <v>2313</v>
      </c>
      <c r="AN433" s="72">
        <v>40559.838784722226</v>
      </c>
    </row>
    <row r="434" spans="1:40" x14ac:dyDescent="0.25">
      <c r="A434" s="71" t="s">
        <v>617</v>
      </c>
      <c r="B434" s="52"/>
      <c r="C434" s="52"/>
      <c r="D434" s="52"/>
      <c r="E434" s="52"/>
      <c r="F434" s="53"/>
      <c r="G434" s="53"/>
      <c r="H434" s="54"/>
      <c r="I434" s="53"/>
      <c r="J434" s="16"/>
      <c r="K434" s="16"/>
      <c r="L434" s="74"/>
      <c r="M434" s="69"/>
      <c r="N434" s="97" t="s">
        <v>1503</v>
      </c>
      <c r="O434" s="97" t="s">
        <v>60</v>
      </c>
      <c r="P434" s="17"/>
      <c r="Q434" s="75"/>
      <c r="R434" s="75"/>
      <c r="S434" s="17"/>
      <c r="T434" s="77"/>
      <c r="U434" s="78"/>
      <c r="V434" s="78"/>
      <c r="W434" s="76"/>
      <c r="X434" s="79"/>
      <c r="Y434" s="79"/>
      <c r="Z434" s="70"/>
      <c r="AA434" s="70"/>
      <c r="AB434" s="80"/>
      <c r="AC434" s="72">
        <v>63</v>
      </c>
      <c r="AD434" s="72">
        <v>111</v>
      </c>
      <c r="AE434" s="72">
        <v>762</v>
      </c>
      <c r="AF434" s="72">
        <v>2</v>
      </c>
      <c r="AG434" s="72" t="s">
        <v>1030</v>
      </c>
      <c r="AH434" s="72" t="s">
        <v>1042</v>
      </c>
      <c r="AI434" s="72">
        <v>-10800</v>
      </c>
      <c r="AJ434" s="72">
        <v>40376.705081018517</v>
      </c>
      <c r="AK434" s="72" t="s">
        <v>1506</v>
      </c>
      <c r="AL434" s="72" t="s">
        <v>1938</v>
      </c>
      <c r="AM434" s="72" t="s">
        <v>2314</v>
      </c>
      <c r="AN434" s="72">
        <v>40559.828287037039</v>
      </c>
    </row>
    <row r="435" spans="1:40" x14ac:dyDescent="0.25">
      <c r="A435" s="71" t="s">
        <v>618</v>
      </c>
      <c r="B435" s="52"/>
      <c r="C435" s="52"/>
      <c r="D435" s="52"/>
      <c r="E435" s="52"/>
      <c r="F435" s="53"/>
      <c r="G435" s="53"/>
      <c r="H435" s="54"/>
      <c r="I435" s="53"/>
      <c r="J435" s="16"/>
      <c r="K435" s="16"/>
      <c r="L435" s="74"/>
      <c r="M435" s="69"/>
      <c r="N435" s="97" t="s">
        <v>1504</v>
      </c>
      <c r="O435" s="97" t="s">
        <v>60</v>
      </c>
      <c r="P435" s="17"/>
      <c r="Q435" s="75"/>
      <c r="R435" s="75"/>
      <c r="S435" s="17"/>
      <c r="T435" s="77"/>
      <c r="U435" s="78"/>
      <c r="V435" s="78"/>
      <c r="W435" s="76"/>
      <c r="X435" s="79"/>
      <c r="Y435" s="79"/>
      <c r="Z435" s="70"/>
      <c r="AA435" s="70"/>
      <c r="AB435" s="80"/>
      <c r="AC435" s="72">
        <v>50</v>
      </c>
      <c r="AD435" s="72">
        <v>64</v>
      </c>
      <c r="AE435" s="72">
        <v>372</v>
      </c>
      <c r="AF435" s="72">
        <v>0</v>
      </c>
      <c r="AG435" s="72" t="s">
        <v>1031</v>
      </c>
      <c r="AH435" s="72"/>
      <c r="AI435" s="72"/>
      <c r="AJ435" s="72">
        <v>40310.803564814814</v>
      </c>
      <c r="AK435" s="72" t="s">
        <v>1506</v>
      </c>
      <c r="AL435" s="72" t="s">
        <v>1939</v>
      </c>
      <c r="AM435" s="72" t="s">
        <v>2315</v>
      </c>
      <c r="AN435" s="72">
        <v>40559.826550925929</v>
      </c>
    </row>
    <row r="436" spans="1:40" x14ac:dyDescent="0.25">
      <c r="A436" s="96" t="s">
        <v>619</v>
      </c>
      <c r="B436" s="82"/>
      <c r="C436" s="82"/>
      <c r="D436" s="82"/>
      <c r="E436" s="82"/>
      <c r="F436" s="83"/>
      <c r="G436" s="83"/>
      <c r="H436" s="84"/>
      <c r="I436" s="83"/>
      <c r="J436" s="85"/>
      <c r="K436" s="85"/>
      <c r="L436" s="86"/>
      <c r="M436" s="87"/>
      <c r="N436" s="98" t="s">
        <v>1505</v>
      </c>
      <c r="O436" s="98" t="s">
        <v>60</v>
      </c>
      <c r="P436" s="88"/>
      <c r="Q436" s="89"/>
      <c r="R436" s="89"/>
      <c r="S436" s="88"/>
      <c r="T436" s="90"/>
      <c r="U436" s="91"/>
      <c r="V436" s="91"/>
      <c r="W436" s="92"/>
      <c r="X436" s="93"/>
      <c r="Y436" s="93"/>
      <c r="Z436" s="94"/>
      <c r="AA436" s="94"/>
      <c r="AB436" s="95"/>
      <c r="AC436" s="72">
        <v>79</v>
      </c>
      <c r="AD436" s="72">
        <v>384</v>
      </c>
      <c r="AE436" s="72">
        <v>936</v>
      </c>
      <c r="AF436" s="72">
        <v>10</v>
      </c>
      <c r="AG436" s="72"/>
      <c r="AH436" s="72" t="s">
        <v>1034</v>
      </c>
      <c r="AI436" s="72">
        <v>-28800</v>
      </c>
      <c r="AJ436" s="72">
        <v>39802.233495370368</v>
      </c>
      <c r="AK436" s="72" t="s">
        <v>1506</v>
      </c>
      <c r="AL436" s="72" t="s">
        <v>1940</v>
      </c>
      <c r="AM436" s="72" t="s">
        <v>2316</v>
      </c>
      <c r="AN436" s="72">
        <v>40559.813564814816</v>
      </c>
    </row>
  </sheetData>
  <dataConsolidate/>
  <dataValidations count="20">
    <dataValidation allowBlank="1" showInputMessage="1" errorTitle="Invalid Vertex Visibility" error="You have entered an unrecognized vertex visibility.  Try selecting from the drop-down list instead." promptTitle="Vertex ID" prompt="This is a unique ID that gets filled in automatically.  Do not edit this column." sqref="Z3:Z436"/>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errorTitle="Invalid Vertex Locked" error="You have entered an unrecognized &quot;vertex locked.&quot;  Try selecting from the drop-down list instead." promptTitle="Vertex Locked?" prompt="Set to Yes to lock the vertex at its current location." sqref="W3:W436">
      <formula1>ValidBooleansDefaultFalse</formula1>
    </dataValidation>
    <dataValidation allowBlank="1" showInputMessage="1" errorTitle="Invalid Vertex Location" error="The optional vertex location's X and Y values must be whole numbers between 0 and 9999." promptTitle="Vertex Location" prompt="Enter an optional vertex location.  X and Y values should be between 0 and 9,999." sqref="U3:V436"/>
    <dataValidation allowBlank="1" showInputMessage="1" showErrorMessage="1" errorTitle="Invalid Vertex Visibility" error="You have entered an unrecognized vertex visibility.  Try selecting from the drop-down list instead." promptTitle="Vertex Layout Order" prompt="Enter an optional number to control the order in which the vertices are laid out in the graph.  This is ignored if the Fruchterman-Reingold, Sugiyama, or Random layout type is selected." sqref="T3:T436"/>
    <dataValidation allowBlank="1" showInputMessage="1" errorTitle="Invalid Vertex Location" error="The optional vertex location's X and Y values must be whole numbers between 0 and 9999." promptTitle="Vertex Polar R" prompt="Enter an optional vertex polar radial coordinate.  This is used only when a Layout Type of Polar or Polar Absolute is selected in the graph pane.  Hover the mouse over the column header for more details." sqref="X3:X436"/>
    <dataValidation allowBlank="1" showInputMessage="1" errorTitle="Invalid Vertex Location" error="The optional vertex location's X and Y values must be whole numbers between 0 and 9999." promptTitle="Vertex Polar Angle" prompt="Enter an optional vertex polar angle coordinate, in degrees.  This is used only when a Layout Type of Polar or Polar Absolute is selected in the graph pane." sqref="Y3:Y436"/>
    <dataValidation allowBlank="1" showInputMessage="1" errorTitle="Invalid Vertex Image Key" promptTitle="Vertex Tooltip" prompt="Enter optional text that will pop up when the mouse is hovered over the vertex." sqref="S3:S436"/>
    <dataValidation allowBlank="1" errorTitle="Invalid Vertex Visibility" error="You have entered an unrecognized vertex visibility.  Try selecting from the drop-down list instead." promptTitle="Vertex ID" prompt="This is a unique ID that gets filled in automatically.  Do not edit this column." sqref="AA3:AA436"/>
    <dataValidation type="list" allowBlank="1" showInputMessage="1" showErrorMessage="1" errorTitle="Invalid Vertex Visibility" error="You have entered an unrecognized vertex visibility.  Try selecting from the drop-down list instead." promptTitle="Vertex Visibility" prompt="Select an optional vertex visibility.  Vertices are &quot;Show if in an Edge&quot; by default." sqref="O3:O436">
      <formula1>ValidVertexVisibilities</formula1>
    </dataValidation>
    <dataValidation allowBlank="1" showInputMessage="1" errorTitle="Invalid Vertex Image Key" promptTitle="Vertex Label" prompt="To show a vertex as a box containing text, set the Shape to Label and enter a label.  To annotate another shape with text, set the Shape to something else and enter a label." sqref="P3:P436"/>
    <dataValidation allowBlank="1" showInputMessage="1" promptTitle="Vertex Label Fill Color" prompt="To select an optional fill color for the Label shape, right-click and select Select Color on the right-click menu." sqref="Q3:Q436"/>
    <dataValidation allowBlank="1" showInputMessage="1" errorTitle="Invalid Vertex Image Key" promptTitle="Image File" prompt="Enter the path to an image file.  Hover over the column header for examples." sqref="N3:N436"/>
    <dataValidation allowBlank="1" showInputMessage="1" showErrorMessage="1" promptTitle="Vertex Name" prompt="Enter the name of the vertex." sqref="A3:A436"/>
    <dataValidation allowBlank="1" showInputMessage="1" promptTitle="Vertex Color" prompt="To select an optional vertex color, right-click and select Select Color on the right-click menu." sqref="J3:J436"/>
    <dataValidation allowBlank="1" showInputMessage="1" errorTitle="Invalid Vertex Opacity" error="The optional vertex opacity must be a whole number between 0 and 10." promptTitle="Vertex Opacity" prompt="Enter an optional vertex opacity between 0 (transparent) and 100 (opaque)." sqref="M3:M436"/>
    <dataValidation type="list" allowBlank="1" showInputMessage="1" showErrorMessage="1" errorTitle="Unrecognized Vertex Shape" error="You have entered an unrecognized vertex shape.  Try selecting from the drop-down list instead." promptTitle="Vertex Shape" prompt="Select an optional vertex shape." sqref="K3:K436">
      <formula1>ValidVertexShapes</formula1>
    </dataValidation>
    <dataValidation allowBlank="1" showInputMessage="1" errorTitle="Invalid Vertex Size" error="The optional vertex size must be a decimal number.  Any size is acceptable, although 1 is used if the size is less than 1, and 10 is used if the size is greater than 10." promptTitle="Vertex Size" prompt="Enter an optional vertex size between 1 and 100." sqref="L3:L436"/>
    <dataValidation type="list" allowBlank="1" showInputMessage="1" showErrorMessage="1" errorTitle="Unrecognized Label Position" error="You have entered an unrecognized vertex label position.  Try selecting from the drop-down list instead." promptTitle="Vertex Label Position" prompt="Select an optional vertex label position." sqref="R3:R436">
      <formula1>ValidVertexLabelPositions</formula1>
    </dataValidation>
  </dataValidations>
  <pageMargins left="0.7" right="0.7" top="0.75" bottom="0.75" header="0.3" footer="0.3"/>
  <pageSetup orientation="portrait" horizontalDpi="0" verticalDpi="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1"/>
  <sheetViews>
    <sheetView workbookViewId="0"/>
  </sheetViews>
  <sheetFormatPr defaultRowHeight="15" x14ac:dyDescent="0.25"/>
  <cols>
    <col min="1" max="1" width="10.85546875" style="3" bestFit="1" customWidth="1"/>
    <col min="2" max="2" width="16.85546875" style="3" bestFit="1" customWidth="1"/>
    <col min="4" max="5" width="9.140625" customWidth="1"/>
  </cols>
  <sheetData>
    <row r="1" spans="1:1" x14ac:dyDescent="0.25">
      <c r="A1" s="3" t="s">
        <v>58</v>
      </c>
    </row>
    <row r="2" spans="1:1" ht="15" customHeight="1" x14ac:dyDescent="0.25"/>
    <row r="3" spans="1:1" ht="15" customHeight="1" x14ac:dyDescent="0.25">
      <c r="A3" s="33" t="s">
        <v>59</v>
      </c>
    </row>
    <row r="21" spans="4:4" x14ac:dyDescent="0.25">
      <c r="D21" s="7"/>
    </row>
  </sheetData>
  <dataConsolidate/>
  <dataValidations xWindow="63" yWindow="236" count="2">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Q10"/>
  <sheetViews>
    <sheetView workbookViewId="0">
      <selection activeCell="A3" sqref="A3"/>
    </sheetView>
  </sheetViews>
  <sheetFormatPr defaultRowHeight="15" x14ac:dyDescent="0.25"/>
  <cols>
    <col min="1" max="1" width="9.42578125" style="1" bestFit="1" customWidth="1"/>
    <col min="2" max="2" width="14.28515625" bestFit="1" customWidth="1"/>
    <col min="3" max="3" width="15" bestFit="1" customWidth="1"/>
    <col min="4" max="4" width="13" bestFit="1" customWidth="1"/>
    <col min="5" max="6" width="11" hidden="1" customWidth="1"/>
    <col min="7" max="7" width="9.7109375" hidden="1" customWidth="1"/>
    <col min="8" max="8" width="13.140625" hidden="1" customWidth="1"/>
    <col min="9" max="10" width="8.42578125" hidden="1" customWidth="1"/>
    <col min="11" max="11" width="14.5703125" hidden="1" customWidth="1"/>
    <col min="12" max="12" width="25" hidden="1" customWidth="1"/>
    <col min="13" max="14" width="24.140625" hidden="1" customWidth="1"/>
    <col min="15" max="15" width="21.28515625" hidden="1" customWidth="1"/>
    <col min="16" max="16" width="19.28515625" hidden="1" customWidth="1"/>
    <col min="17" max="17" width="10" hidden="1" customWidth="1"/>
  </cols>
  <sheetData>
    <row r="1" spans="1:17" x14ac:dyDescent="0.25">
      <c r="B1" s="16" t="s">
        <v>48</v>
      </c>
      <c r="C1" s="16"/>
      <c r="D1" s="16"/>
      <c r="E1" s="66" t="s">
        <v>49</v>
      </c>
      <c r="F1" s="36" t="s">
        <v>51</v>
      </c>
      <c r="G1" s="36"/>
      <c r="H1" s="36"/>
      <c r="I1" s="36"/>
      <c r="J1" s="36"/>
      <c r="K1" s="36"/>
      <c r="L1" s="36"/>
      <c r="M1" s="36"/>
      <c r="N1" s="36"/>
      <c r="O1" s="36"/>
      <c r="P1" s="36"/>
      <c r="Q1" s="36"/>
    </row>
    <row r="2" spans="1:17" s="14" customFormat="1" ht="30" customHeight="1" x14ac:dyDescent="0.25">
      <c r="A2" s="11" t="s">
        <v>156</v>
      </c>
      <c r="B2" s="14" t="s">
        <v>22</v>
      </c>
      <c r="C2" s="14" t="s">
        <v>21</v>
      </c>
      <c r="D2" s="14" t="s">
        <v>157</v>
      </c>
      <c r="E2" s="14" t="s">
        <v>12</v>
      </c>
      <c r="F2" s="14" t="s">
        <v>158</v>
      </c>
      <c r="G2" s="14" t="s">
        <v>162</v>
      </c>
      <c r="H2" s="14" t="s">
        <v>163</v>
      </c>
      <c r="I2" s="14" t="s">
        <v>164</v>
      </c>
      <c r="J2" s="14" t="s">
        <v>165</v>
      </c>
      <c r="K2" s="14" t="s">
        <v>166</v>
      </c>
      <c r="L2" s="14" t="s">
        <v>167</v>
      </c>
      <c r="M2" s="14" t="s">
        <v>168</v>
      </c>
      <c r="N2" s="14" t="s">
        <v>169</v>
      </c>
      <c r="O2" s="14" t="s">
        <v>170</v>
      </c>
      <c r="P2" s="14" t="s">
        <v>171</v>
      </c>
      <c r="Q2" s="14" t="s">
        <v>172</v>
      </c>
    </row>
    <row r="3" spans="1:17" x14ac:dyDescent="0.25">
      <c r="A3" s="15"/>
      <c r="B3" s="16"/>
      <c r="C3" s="16"/>
      <c r="D3" s="16"/>
      <c r="E3" s="66"/>
      <c r="F3" s="49"/>
      <c r="G3" s="49"/>
      <c r="H3" s="49"/>
      <c r="I3" s="49"/>
      <c r="J3" s="49"/>
      <c r="K3" s="49"/>
      <c r="L3" s="49"/>
      <c r="M3" s="49"/>
      <c r="N3" s="49"/>
      <c r="O3" s="49"/>
      <c r="P3" s="50"/>
      <c r="Q3" s="50"/>
    </row>
    <row r="10" spans="1:17" ht="14.25" customHeight="1" x14ac:dyDescent="0.25"/>
  </sheetData>
  <dataConsolidate/>
  <dataValidations count="5">
    <dataValidation allowBlank="1" showInputMessage="1" promptTitle="Vertex Color" prompt="To select a color to use for all vertices in the group, right-click and select Select Color on the right-click menu." sqref="B3"/>
    <dataValidation type="list" allowBlank="1" showInputMessage="1" showErrorMessage="1" errorTitle="Unrecognized Vertex Shape" error="You have entered an unrecognized vertex shape.  Try selecting from the drop-down list instead." promptTitle="Vertex Shape" prompt="Select a shape to use for all vertices in the group." sqref="C3">
      <formula1>ValidVertexShapes</formula1>
    </dataValidation>
    <dataValidation allowBlank="1" showInputMessage="1" showErrorMessage="1" promptTitle="Group Name" prompt="Enter the name of the group." sqref="A3"/>
    <dataValidation type="list" allowBlank="1" showInputMessage="1" showErrorMessage="1" errorTitle="Invalid Group Collapsed" error="You have entered an unrecognized &quot;group collapsed.&quot;  Try selecting from the drop-down list instead." promptTitle="Group Collapsed?" prompt="Set to Yes to collapse the group." sqref="D3">
      <formula1>ValidBooleansDefaultFalse</formula1>
    </dataValidation>
    <dataValidation allowBlank="1" sqref="F3"/>
  </dataValidations>
  <pageMargins left="0.7" right="0.7" top="0.75" bottom="0.75" header="0.3" footer="0.3"/>
  <pageSetup orientation="portrait" horizontalDpi="0" verticalDpi="0"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2"/>
  <sheetViews>
    <sheetView workbookViewId="0">
      <selection activeCell="A2" sqref="A2"/>
    </sheetView>
  </sheetViews>
  <sheetFormatPr defaultRowHeight="15" x14ac:dyDescent="0.25"/>
  <cols>
    <col min="1" max="1" width="9.42578125" style="1" bestFit="1" customWidth="1"/>
    <col min="2" max="2" width="9.140625" style="1"/>
    <col min="3" max="3" width="11.5703125" bestFit="1" customWidth="1"/>
    <col min="4" max="4" width="9.140625" customWidth="1"/>
  </cols>
  <sheetData>
    <row r="1" spans="1:3" x14ac:dyDescent="0.25">
      <c r="A1" s="1" t="s">
        <v>156</v>
      </c>
      <c r="B1" s="1" t="s">
        <v>5</v>
      </c>
      <c r="C1" s="1" t="s">
        <v>159</v>
      </c>
    </row>
    <row r="2" spans="1:3" x14ac:dyDescent="0.25">
      <c r="C2" s="3"/>
    </row>
  </sheetData>
  <dataConsolidate/>
  <dataValidations xWindow="58" yWindow="226" count="3">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ageMargins left="0.7" right="0.7" top="0.75" bottom="0.75" header="0.3" footer="0.3"/>
  <pageSetup orientation="portrait" horizontalDpi="0" verticalDpi="0"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X134"/>
  <sheetViews>
    <sheetView workbookViewId="0">
      <selection activeCell="A2" sqref="A2"/>
    </sheetView>
  </sheetViews>
  <sheetFormatPr defaultRowHeight="15" x14ac:dyDescent="0.25"/>
  <cols>
    <col min="1" max="1" width="43.140625" customWidth="1"/>
    <col min="2" max="2" width="13.85546875" customWidth="1"/>
    <col min="3" max="3" width="9.140625" customWidth="1"/>
    <col min="4" max="4" width="12.85546875" hidden="1" customWidth="1"/>
    <col min="5" max="5" width="19.7109375" hidden="1" customWidth="1"/>
    <col min="6" max="6" width="15.5703125" hidden="1" customWidth="1"/>
    <col min="7" max="7" width="22.140625" hidden="1" customWidth="1"/>
    <col min="8" max="8" width="17.140625" hidden="1" customWidth="1"/>
    <col min="9" max="9" width="23.85546875" hidden="1" customWidth="1"/>
    <col min="10" max="10" width="28.28515625" hidden="1" customWidth="1"/>
    <col min="11" max="11" width="34.85546875" hidden="1" customWidth="1"/>
    <col min="12" max="12" width="25" hidden="1" customWidth="1"/>
    <col min="13" max="13" width="31.5703125" hidden="1" customWidth="1"/>
    <col min="14" max="14" width="26.5703125" hidden="1" customWidth="1"/>
    <col min="15" max="17" width="33.28515625" hidden="1" customWidth="1"/>
    <col min="18" max="18" width="26.5703125" hidden="1" customWidth="1"/>
    <col min="19" max="19" width="33" hidden="1" customWidth="1"/>
    <col min="20" max="20" width="19.5703125" hidden="1" customWidth="1"/>
    <col min="21" max="21" width="26.140625" hidden="1" customWidth="1"/>
    <col min="22" max="22" width="9.140625" hidden="1" customWidth="1"/>
    <col min="23" max="23" width="34.140625" hidden="1" customWidth="1"/>
    <col min="24" max="24" width="25.140625" hidden="1" customWidth="1"/>
  </cols>
  <sheetData>
    <row r="1" spans="1:24" ht="15" customHeight="1" thickBot="1" x14ac:dyDescent="0.3">
      <c r="A1" s="14" t="s">
        <v>17</v>
      </c>
      <c r="B1" s="14" t="s">
        <v>18</v>
      </c>
      <c r="D1" t="s">
        <v>91</v>
      </c>
      <c r="E1" t="s">
        <v>92</v>
      </c>
      <c r="F1" s="38" t="s">
        <v>98</v>
      </c>
      <c r="G1" s="39" t="s">
        <v>99</v>
      </c>
      <c r="H1" s="38" t="s">
        <v>104</v>
      </c>
      <c r="I1" s="39" t="s">
        <v>105</v>
      </c>
      <c r="J1" s="38" t="s">
        <v>110</v>
      </c>
      <c r="K1" s="39" t="s">
        <v>111</v>
      </c>
      <c r="L1" s="38" t="s">
        <v>116</v>
      </c>
      <c r="M1" s="39" t="s">
        <v>117</v>
      </c>
      <c r="N1" s="38" t="s">
        <v>122</v>
      </c>
      <c r="O1" s="39" t="s">
        <v>123</v>
      </c>
      <c r="P1" s="39" t="s">
        <v>150</v>
      </c>
      <c r="Q1" s="39" t="s">
        <v>151</v>
      </c>
      <c r="R1" s="38" t="s">
        <v>128</v>
      </c>
      <c r="S1" s="38" t="s">
        <v>129</v>
      </c>
      <c r="T1" s="38" t="s">
        <v>134</v>
      </c>
      <c r="U1" s="39" t="s">
        <v>135</v>
      </c>
      <c r="W1" t="s">
        <v>139</v>
      </c>
      <c r="X1" t="s">
        <v>18</v>
      </c>
    </row>
    <row r="2" spans="1:24" ht="15.75" thickTop="1" x14ac:dyDescent="0.25">
      <c r="A2" s="37"/>
      <c r="B2" s="37"/>
      <c r="D2" s="34">
        <f>MIN(Vertices[Degree])</f>
        <v>0</v>
      </c>
      <c r="E2" s="3">
        <f>COUNTIF(Vertices[Degree], "&gt;= " &amp; D2) - COUNTIF(Vertices[Degree], "&gt;=" &amp; D3)</f>
        <v>0</v>
      </c>
      <c r="F2" s="40">
        <f>MIN(Vertices[In-Degree])</f>
        <v>0</v>
      </c>
      <c r="G2" s="41">
        <f>COUNTIF(Vertices[In-Degree], "&gt;= " &amp; F2) - COUNTIF(Vertices[In-Degree], "&gt;=" &amp; F3)</f>
        <v>0</v>
      </c>
      <c r="H2" s="40">
        <f>MIN(Vertices[Out-Degree])</f>
        <v>0</v>
      </c>
      <c r="I2" s="41">
        <f>COUNTIF(Vertices[Out-Degree], "&gt;= " &amp; H2) - COUNTIF(Vertices[Out-Degree], "&gt;=" &amp; H3)</f>
        <v>0</v>
      </c>
      <c r="J2" s="40">
        <f>MIN(Vertices[Betweenness Centrality])</f>
        <v>0</v>
      </c>
      <c r="K2" s="41">
        <f>COUNTIF(Vertices[Betweenness Centrality], "&gt;= " &amp; J2) - COUNTIF(Vertices[Betweenness Centrality], "&gt;=" &amp; J3)</f>
        <v>0</v>
      </c>
      <c r="L2" s="40">
        <f>MIN(Vertices[Closeness Centrality])</f>
        <v>0</v>
      </c>
      <c r="M2" s="41">
        <f>COUNTIF(Vertices[Closeness Centrality], "&gt;= " &amp; L2) - COUNTIF(Vertices[Closeness Centrality], "&gt;=" &amp; L3)</f>
        <v>0</v>
      </c>
      <c r="N2" s="40">
        <f>MIN(Vertices[Eigenvector Centrality])</f>
        <v>0</v>
      </c>
      <c r="O2" s="41">
        <f>COUNTIF(Vertices[Eigenvector Centrality], "&gt;= " &amp; N2) - COUNTIF(Vertices[Eigenvector Centrality], "&gt;=" &amp; N3)</f>
        <v>0</v>
      </c>
      <c r="P2" s="40">
        <f>MIN(Vertices[PageRank])</f>
        <v>0</v>
      </c>
      <c r="Q2" s="41">
        <f>COUNTIF(Vertices[PageRank], "&gt;= " &amp; P2) - COUNTIF(Vertices[PageRank], "&gt;=" &amp; P3)</f>
        <v>0</v>
      </c>
      <c r="R2" s="40">
        <f>MIN(Vertices[Clustering Coefficient])</f>
        <v>0</v>
      </c>
      <c r="S2" s="46">
        <f>COUNTIF(Vertices[Clustering Coefficient], "&gt;= " &amp; R2) - COUNTIF(Vertices[Clustering Coefficient], "&gt;=" &amp; R3)</f>
        <v>0</v>
      </c>
      <c r="T2" s="40" t="e">
        <f ca="1">MIN(INDIRECT(DynamicFilterSourceColumnRange))</f>
        <v>#REF!</v>
      </c>
      <c r="U2" s="41" t="e">
        <f t="shared" ref="U2:U45" ca="1" si="0">COUNTIF(INDIRECT(DynamicFilterSourceColumnRange), "&gt;= " &amp; T2) - COUNTIF(INDIRECT(DynamicFilterSourceColumnRange), "&gt;=" &amp; T3)</f>
        <v>#REF!</v>
      </c>
      <c r="W2" t="s">
        <v>136</v>
      </c>
      <c r="X2">
        <f>ROWS(HistogramBins[Degree Bin]) - 1</f>
        <v>43</v>
      </c>
    </row>
    <row r="3" spans="1:24" x14ac:dyDescent="0.25">
      <c r="A3" s="37"/>
      <c r="B3" s="37"/>
      <c r="D3" s="35">
        <f t="shared" ref="D3:D44" si="1">D2+($D$45-$D$2)/BinDivisor</f>
        <v>0</v>
      </c>
      <c r="E3" s="3">
        <f>COUNTIF(Vertices[Degree], "&gt;= " &amp; D3) - COUNTIF(Vertices[Degree], "&gt;=" &amp; D4)</f>
        <v>0</v>
      </c>
      <c r="F3" s="42">
        <f t="shared" ref="F3:F44" si="2">F2+($F$45-$F$2)/BinDivisor</f>
        <v>0</v>
      </c>
      <c r="G3" s="43">
        <f>COUNTIF(Vertices[In-Degree], "&gt;= " &amp; F3) - COUNTIF(Vertices[In-Degree], "&gt;=" &amp; F4)</f>
        <v>0</v>
      </c>
      <c r="H3" s="42">
        <f t="shared" ref="H3:H44" si="3">H2+($H$45-$H$2)/BinDivisor</f>
        <v>0</v>
      </c>
      <c r="I3" s="43">
        <f>COUNTIF(Vertices[Out-Degree], "&gt;= " &amp; H3) - COUNTIF(Vertices[Out-Degree], "&gt;=" &amp; H4)</f>
        <v>0</v>
      </c>
      <c r="J3" s="42">
        <f t="shared" ref="J3:J44" si="4">J2+($J$45-$J$2)/BinDivisor</f>
        <v>0</v>
      </c>
      <c r="K3" s="43">
        <f>COUNTIF(Vertices[Betweenness Centrality], "&gt;= " &amp; J3) - COUNTIF(Vertices[Betweenness Centrality], "&gt;=" &amp; J4)</f>
        <v>0</v>
      </c>
      <c r="L3" s="42">
        <f t="shared" ref="L3:L44" si="5">L2+($L$45-$L$2)/BinDivisor</f>
        <v>0</v>
      </c>
      <c r="M3" s="43">
        <f>COUNTIF(Vertices[Closeness Centrality], "&gt;= " &amp; L3) - COUNTIF(Vertices[Closeness Centrality], "&gt;=" &amp; L4)</f>
        <v>0</v>
      </c>
      <c r="N3" s="42">
        <f t="shared" ref="N3:N44" si="6">N2+($N$45-$N$2)/BinDivisor</f>
        <v>0</v>
      </c>
      <c r="O3" s="43">
        <f>COUNTIF(Vertices[Eigenvector Centrality], "&gt;= " &amp; N3) - COUNTIF(Vertices[Eigenvector Centrality], "&gt;=" &amp; N4)</f>
        <v>0</v>
      </c>
      <c r="P3" s="42">
        <f t="shared" ref="P3:P44" si="7">P2+($P$45-$P$2)/BinDivisor</f>
        <v>0</v>
      </c>
      <c r="Q3" s="43">
        <f>COUNTIF(Vertices[PageRank], "&gt;= " &amp; P3) - COUNTIF(Vertices[PageRank], "&gt;=" &amp; P4)</f>
        <v>0</v>
      </c>
      <c r="R3" s="42">
        <f t="shared" ref="R3:R44" si="8">R2+($R$45-$R$2)/BinDivisor</f>
        <v>0</v>
      </c>
      <c r="S3" s="47">
        <f>COUNTIF(Vertices[Clustering Coefficient], "&gt;= " &amp; R3) - COUNTIF(Vertices[Clustering Coefficient], "&gt;=" &amp; R4)</f>
        <v>0</v>
      </c>
      <c r="T3" s="42" t="e">
        <f t="shared" ref="T3:T44" ca="1" si="9">T2+($T$45-$T$2)/BinDivisor</f>
        <v>#REF!</v>
      </c>
      <c r="U3" s="43" t="e">
        <f t="shared" ca="1" si="0"/>
        <v>#REF!</v>
      </c>
      <c r="W3" t="s">
        <v>137</v>
      </c>
      <c r="X3" t="s">
        <v>97</v>
      </c>
    </row>
    <row r="4" spans="1:24" x14ac:dyDescent="0.25">
      <c r="A4" s="37"/>
      <c r="B4" s="37"/>
      <c r="D4" s="35">
        <f t="shared" si="1"/>
        <v>0</v>
      </c>
      <c r="E4" s="3">
        <f>COUNTIF(Vertices[Degree], "&gt;= " &amp; D4) - COUNTIF(Vertices[Degree], "&gt;=" &amp; D5)</f>
        <v>0</v>
      </c>
      <c r="F4" s="40">
        <f t="shared" si="2"/>
        <v>0</v>
      </c>
      <c r="G4" s="41">
        <f>COUNTIF(Vertices[In-Degree], "&gt;= " &amp; F4) - COUNTIF(Vertices[In-Degree], "&gt;=" &amp; F5)</f>
        <v>0</v>
      </c>
      <c r="H4" s="40">
        <f t="shared" si="3"/>
        <v>0</v>
      </c>
      <c r="I4" s="41">
        <f>COUNTIF(Vertices[Out-Degree], "&gt;= " &amp; H4) - COUNTIF(Vertices[Out-Degree], "&gt;=" &amp; H5)</f>
        <v>0</v>
      </c>
      <c r="J4" s="40">
        <f t="shared" si="4"/>
        <v>0</v>
      </c>
      <c r="K4" s="41">
        <f>COUNTIF(Vertices[Betweenness Centrality], "&gt;= " &amp; J4) - COUNTIF(Vertices[Betweenness Centrality], "&gt;=" &amp; J5)</f>
        <v>0</v>
      </c>
      <c r="L4" s="40">
        <f t="shared" si="5"/>
        <v>0</v>
      </c>
      <c r="M4" s="41">
        <f>COUNTIF(Vertices[Closeness Centrality], "&gt;= " &amp; L4) - COUNTIF(Vertices[Closeness Centrality], "&gt;=" &amp; L5)</f>
        <v>0</v>
      </c>
      <c r="N4" s="40">
        <f t="shared" si="6"/>
        <v>0</v>
      </c>
      <c r="O4" s="41">
        <f>COUNTIF(Vertices[Eigenvector Centrality], "&gt;= " &amp; N4) - COUNTIF(Vertices[Eigenvector Centrality], "&gt;=" &amp; N5)</f>
        <v>0</v>
      </c>
      <c r="P4" s="40">
        <f t="shared" si="7"/>
        <v>0</v>
      </c>
      <c r="Q4" s="41">
        <f>COUNTIF(Vertices[PageRank], "&gt;= " &amp; P4) - COUNTIF(Vertices[PageRank], "&gt;=" &amp; P5)</f>
        <v>0</v>
      </c>
      <c r="R4" s="40">
        <f t="shared" si="8"/>
        <v>0</v>
      </c>
      <c r="S4" s="46">
        <f>COUNTIF(Vertices[Clustering Coefficient], "&gt;= " &amp; R4) - COUNTIF(Vertices[Clustering Coefficient], "&gt;=" &amp; R5)</f>
        <v>0</v>
      </c>
      <c r="T4" s="40" t="e">
        <f t="shared" ca="1" si="9"/>
        <v>#REF!</v>
      </c>
      <c r="U4" s="41" t="e">
        <f t="shared" ca="1" si="0"/>
        <v>#REF!</v>
      </c>
      <c r="W4" s="12" t="s">
        <v>138</v>
      </c>
      <c r="X4" s="12" t="s">
        <v>140</v>
      </c>
    </row>
    <row r="5" spans="1:24" x14ac:dyDescent="0.25">
      <c r="A5" s="37"/>
      <c r="B5" s="37"/>
      <c r="D5" s="35">
        <f t="shared" si="1"/>
        <v>0</v>
      </c>
      <c r="E5" s="3">
        <f>COUNTIF(Vertices[Degree], "&gt;= " &amp; D5) - COUNTIF(Vertices[Degree], "&gt;=" &amp; D6)</f>
        <v>0</v>
      </c>
      <c r="F5" s="42">
        <f t="shared" si="2"/>
        <v>0</v>
      </c>
      <c r="G5" s="43">
        <f>COUNTIF(Vertices[In-Degree], "&gt;= " &amp; F5) - COUNTIF(Vertices[In-Degree], "&gt;=" &amp; F6)</f>
        <v>0</v>
      </c>
      <c r="H5" s="42">
        <f t="shared" si="3"/>
        <v>0</v>
      </c>
      <c r="I5" s="43">
        <f>COUNTIF(Vertices[Out-Degree], "&gt;= " &amp; H5) - COUNTIF(Vertices[Out-Degree], "&gt;=" &amp; H6)</f>
        <v>0</v>
      </c>
      <c r="J5" s="42">
        <f t="shared" si="4"/>
        <v>0</v>
      </c>
      <c r="K5" s="43">
        <f>COUNTIF(Vertices[Betweenness Centrality], "&gt;= " &amp; J5) - COUNTIF(Vertices[Betweenness Centrality], "&gt;=" &amp; J6)</f>
        <v>0</v>
      </c>
      <c r="L5" s="42">
        <f t="shared" si="5"/>
        <v>0</v>
      </c>
      <c r="M5" s="43">
        <f>COUNTIF(Vertices[Closeness Centrality], "&gt;= " &amp; L5) - COUNTIF(Vertices[Closeness Centrality], "&gt;=" &amp; L6)</f>
        <v>0</v>
      </c>
      <c r="N5" s="42">
        <f t="shared" si="6"/>
        <v>0</v>
      </c>
      <c r="O5" s="43">
        <f>COUNTIF(Vertices[Eigenvector Centrality], "&gt;= " &amp; N5) - COUNTIF(Vertices[Eigenvector Centrality], "&gt;=" &amp; N6)</f>
        <v>0</v>
      </c>
      <c r="P5" s="42">
        <f t="shared" si="7"/>
        <v>0</v>
      </c>
      <c r="Q5" s="43">
        <f>COUNTIF(Vertices[PageRank], "&gt;= " &amp; P5) - COUNTIF(Vertices[PageRank], "&gt;=" &amp; P6)</f>
        <v>0</v>
      </c>
      <c r="R5" s="42">
        <f t="shared" si="8"/>
        <v>0</v>
      </c>
      <c r="S5" s="47">
        <f>COUNTIF(Vertices[Clustering Coefficient], "&gt;= " &amp; R5) - COUNTIF(Vertices[Clustering Coefficient], "&gt;=" &amp; R6)</f>
        <v>0</v>
      </c>
      <c r="T5" s="42" t="e">
        <f t="shared" ca="1" si="9"/>
        <v>#REF!</v>
      </c>
      <c r="U5" s="43" t="e">
        <f t="shared" ca="1" si="0"/>
        <v>#REF!</v>
      </c>
    </row>
    <row r="6" spans="1:24" x14ac:dyDescent="0.25">
      <c r="A6" s="37"/>
      <c r="B6" s="37"/>
      <c r="D6" s="35">
        <f t="shared" si="1"/>
        <v>0</v>
      </c>
      <c r="E6" s="3">
        <f>COUNTIF(Vertices[Degree], "&gt;= " &amp; D6) - COUNTIF(Vertices[Degree], "&gt;=" &amp; D7)</f>
        <v>0</v>
      </c>
      <c r="F6" s="40">
        <f t="shared" si="2"/>
        <v>0</v>
      </c>
      <c r="G6" s="41">
        <f>COUNTIF(Vertices[In-Degree], "&gt;= " &amp; F6) - COUNTIF(Vertices[In-Degree], "&gt;=" &amp; F7)</f>
        <v>0</v>
      </c>
      <c r="H6" s="40">
        <f t="shared" si="3"/>
        <v>0</v>
      </c>
      <c r="I6" s="41">
        <f>COUNTIF(Vertices[Out-Degree], "&gt;= " &amp; H6) - COUNTIF(Vertices[Out-Degree], "&gt;=" &amp; H7)</f>
        <v>0</v>
      </c>
      <c r="J6" s="40">
        <f t="shared" si="4"/>
        <v>0</v>
      </c>
      <c r="K6" s="41">
        <f>COUNTIF(Vertices[Betweenness Centrality], "&gt;= " &amp; J6) - COUNTIF(Vertices[Betweenness Centrality], "&gt;=" &amp; J7)</f>
        <v>0</v>
      </c>
      <c r="L6" s="40">
        <f t="shared" si="5"/>
        <v>0</v>
      </c>
      <c r="M6" s="41">
        <f>COUNTIF(Vertices[Closeness Centrality], "&gt;= " &amp; L6) - COUNTIF(Vertices[Closeness Centrality], "&gt;=" &amp; L7)</f>
        <v>0</v>
      </c>
      <c r="N6" s="40">
        <f t="shared" si="6"/>
        <v>0</v>
      </c>
      <c r="O6" s="41">
        <f>COUNTIF(Vertices[Eigenvector Centrality], "&gt;= " &amp; N6) - COUNTIF(Vertices[Eigenvector Centrality], "&gt;=" &amp; N7)</f>
        <v>0</v>
      </c>
      <c r="P6" s="40">
        <f t="shared" si="7"/>
        <v>0</v>
      </c>
      <c r="Q6" s="41">
        <f>COUNTIF(Vertices[PageRank], "&gt;= " &amp; P6) - COUNTIF(Vertices[PageRank], "&gt;=" &amp; P7)</f>
        <v>0</v>
      </c>
      <c r="R6" s="40">
        <f t="shared" si="8"/>
        <v>0</v>
      </c>
      <c r="S6" s="46">
        <f>COUNTIF(Vertices[Clustering Coefficient], "&gt;= " &amp; R6) - COUNTIF(Vertices[Clustering Coefficient], "&gt;=" &amp; R7)</f>
        <v>0</v>
      </c>
      <c r="T6" s="40" t="e">
        <f t="shared" ca="1" si="9"/>
        <v>#REF!</v>
      </c>
      <c r="U6" s="41" t="e">
        <f t="shared" ca="1" si="0"/>
        <v>#REF!</v>
      </c>
    </row>
    <row r="7" spans="1:24" x14ac:dyDescent="0.25">
      <c r="A7" s="37"/>
      <c r="B7" s="37"/>
      <c r="D7" s="35">
        <f t="shared" si="1"/>
        <v>0</v>
      </c>
      <c r="E7" s="3">
        <f>COUNTIF(Vertices[Degree], "&gt;= " &amp; D7) - COUNTIF(Vertices[Degree], "&gt;=" &amp; D8)</f>
        <v>0</v>
      </c>
      <c r="F7" s="42">
        <f t="shared" si="2"/>
        <v>0</v>
      </c>
      <c r="G7" s="43">
        <f>COUNTIF(Vertices[In-Degree], "&gt;= " &amp; F7) - COUNTIF(Vertices[In-Degree], "&gt;=" &amp; F8)</f>
        <v>0</v>
      </c>
      <c r="H7" s="42">
        <f t="shared" si="3"/>
        <v>0</v>
      </c>
      <c r="I7" s="43">
        <f>COUNTIF(Vertices[Out-Degree], "&gt;= " &amp; H7) - COUNTIF(Vertices[Out-Degree], "&gt;=" &amp; H8)</f>
        <v>0</v>
      </c>
      <c r="J7" s="42">
        <f t="shared" si="4"/>
        <v>0</v>
      </c>
      <c r="K7" s="43">
        <f>COUNTIF(Vertices[Betweenness Centrality], "&gt;= " &amp; J7) - COUNTIF(Vertices[Betweenness Centrality], "&gt;=" &amp; J8)</f>
        <v>0</v>
      </c>
      <c r="L7" s="42">
        <f t="shared" si="5"/>
        <v>0</v>
      </c>
      <c r="M7" s="43">
        <f>COUNTIF(Vertices[Closeness Centrality], "&gt;= " &amp; L7) - COUNTIF(Vertices[Closeness Centrality], "&gt;=" &amp; L8)</f>
        <v>0</v>
      </c>
      <c r="N7" s="42">
        <f t="shared" si="6"/>
        <v>0</v>
      </c>
      <c r="O7" s="43">
        <f>COUNTIF(Vertices[Eigenvector Centrality], "&gt;= " &amp; N7) - COUNTIF(Vertices[Eigenvector Centrality], "&gt;=" &amp; N8)</f>
        <v>0</v>
      </c>
      <c r="P7" s="42">
        <f t="shared" si="7"/>
        <v>0</v>
      </c>
      <c r="Q7" s="43">
        <f>COUNTIF(Vertices[PageRank], "&gt;= " &amp; P7) - COUNTIF(Vertices[PageRank], "&gt;=" &amp; P8)</f>
        <v>0</v>
      </c>
      <c r="R7" s="42">
        <f t="shared" si="8"/>
        <v>0</v>
      </c>
      <c r="S7" s="47">
        <f>COUNTIF(Vertices[Clustering Coefficient], "&gt;= " &amp; R7) - COUNTIF(Vertices[Clustering Coefficient], "&gt;=" &amp; R8)</f>
        <v>0</v>
      </c>
      <c r="T7" s="42" t="e">
        <f t="shared" ca="1" si="9"/>
        <v>#REF!</v>
      </c>
      <c r="U7" s="43" t="e">
        <f t="shared" ca="1" si="0"/>
        <v>#REF!</v>
      </c>
    </row>
    <row r="8" spans="1:24" x14ac:dyDescent="0.25">
      <c r="A8" s="37"/>
      <c r="B8" s="37"/>
      <c r="D8" s="35">
        <f t="shared" si="1"/>
        <v>0</v>
      </c>
      <c r="E8" s="3">
        <f>COUNTIF(Vertices[Degree], "&gt;= " &amp; D8) - COUNTIF(Vertices[Degree], "&gt;=" &amp; D9)</f>
        <v>0</v>
      </c>
      <c r="F8" s="40">
        <f t="shared" si="2"/>
        <v>0</v>
      </c>
      <c r="G8" s="41">
        <f>COUNTIF(Vertices[In-Degree], "&gt;= " &amp; F8) - COUNTIF(Vertices[In-Degree], "&gt;=" &amp; F9)</f>
        <v>0</v>
      </c>
      <c r="H8" s="40">
        <f t="shared" si="3"/>
        <v>0</v>
      </c>
      <c r="I8" s="41">
        <f>COUNTIF(Vertices[Out-Degree], "&gt;= " &amp; H8) - COUNTIF(Vertices[Out-Degree], "&gt;=" &amp; H9)</f>
        <v>0</v>
      </c>
      <c r="J8" s="40">
        <f t="shared" si="4"/>
        <v>0</v>
      </c>
      <c r="K8" s="41">
        <f>COUNTIF(Vertices[Betweenness Centrality], "&gt;= " &amp; J8) - COUNTIF(Vertices[Betweenness Centrality], "&gt;=" &amp; J9)</f>
        <v>0</v>
      </c>
      <c r="L8" s="40">
        <f t="shared" si="5"/>
        <v>0</v>
      </c>
      <c r="M8" s="41">
        <f>COUNTIF(Vertices[Closeness Centrality], "&gt;= " &amp; L8) - COUNTIF(Vertices[Closeness Centrality], "&gt;=" &amp; L9)</f>
        <v>0</v>
      </c>
      <c r="N8" s="40">
        <f t="shared" si="6"/>
        <v>0</v>
      </c>
      <c r="O8" s="41">
        <f>COUNTIF(Vertices[Eigenvector Centrality], "&gt;= " &amp; N8) - COUNTIF(Vertices[Eigenvector Centrality], "&gt;=" &amp; N9)</f>
        <v>0</v>
      </c>
      <c r="P8" s="40">
        <f t="shared" si="7"/>
        <v>0</v>
      </c>
      <c r="Q8" s="41">
        <f>COUNTIF(Vertices[PageRank], "&gt;= " &amp; P8) - COUNTIF(Vertices[PageRank], "&gt;=" &amp; P9)</f>
        <v>0</v>
      </c>
      <c r="R8" s="40">
        <f t="shared" si="8"/>
        <v>0</v>
      </c>
      <c r="S8" s="46">
        <f>COUNTIF(Vertices[Clustering Coefficient], "&gt;= " &amp; R8) - COUNTIF(Vertices[Clustering Coefficient], "&gt;=" &amp; R9)</f>
        <v>0</v>
      </c>
      <c r="T8" s="40" t="e">
        <f t="shared" ca="1" si="9"/>
        <v>#REF!</v>
      </c>
      <c r="U8" s="41" t="e">
        <f t="shared" ca="1" si="0"/>
        <v>#REF!</v>
      </c>
    </row>
    <row r="9" spans="1:24" x14ac:dyDescent="0.25">
      <c r="A9" s="37"/>
      <c r="B9" s="37"/>
      <c r="D9" s="35">
        <f t="shared" si="1"/>
        <v>0</v>
      </c>
      <c r="E9" s="3">
        <f>COUNTIF(Vertices[Degree], "&gt;= " &amp; D9) - COUNTIF(Vertices[Degree], "&gt;=" &amp; D10)</f>
        <v>0</v>
      </c>
      <c r="F9" s="42">
        <f t="shared" si="2"/>
        <v>0</v>
      </c>
      <c r="G9" s="43">
        <f>COUNTIF(Vertices[In-Degree], "&gt;= " &amp; F9) - COUNTIF(Vertices[In-Degree], "&gt;=" &amp; F10)</f>
        <v>0</v>
      </c>
      <c r="H9" s="42">
        <f t="shared" si="3"/>
        <v>0</v>
      </c>
      <c r="I9" s="43">
        <f>COUNTIF(Vertices[Out-Degree], "&gt;= " &amp; H9) - COUNTIF(Vertices[Out-Degree], "&gt;=" &amp; H10)</f>
        <v>0</v>
      </c>
      <c r="J9" s="42">
        <f t="shared" si="4"/>
        <v>0</v>
      </c>
      <c r="K9" s="43">
        <f>COUNTIF(Vertices[Betweenness Centrality], "&gt;= " &amp; J9) - COUNTIF(Vertices[Betweenness Centrality], "&gt;=" &amp; J10)</f>
        <v>0</v>
      </c>
      <c r="L9" s="42">
        <f t="shared" si="5"/>
        <v>0</v>
      </c>
      <c r="M9" s="43">
        <f>COUNTIF(Vertices[Closeness Centrality], "&gt;= " &amp; L9) - COUNTIF(Vertices[Closeness Centrality], "&gt;=" &amp; L10)</f>
        <v>0</v>
      </c>
      <c r="N9" s="42">
        <f t="shared" si="6"/>
        <v>0</v>
      </c>
      <c r="O9" s="43">
        <f>COUNTIF(Vertices[Eigenvector Centrality], "&gt;= " &amp; N9) - COUNTIF(Vertices[Eigenvector Centrality], "&gt;=" &amp; N10)</f>
        <v>0</v>
      </c>
      <c r="P9" s="42">
        <f t="shared" si="7"/>
        <v>0</v>
      </c>
      <c r="Q9" s="43">
        <f>COUNTIF(Vertices[PageRank], "&gt;= " &amp; P9) - COUNTIF(Vertices[PageRank], "&gt;=" &amp; P10)</f>
        <v>0</v>
      </c>
      <c r="R9" s="42">
        <f t="shared" si="8"/>
        <v>0</v>
      </c>
      <c r="S9" s="47">
        <f>COUNTIF(Vertices[Clustering Coefficient], "&gt;= " &amp; R9) - COUNTIF(Vertices[Clustering Coefficient], "&gt;=" &amp; R10)</f>
        <v>0</v>
      </c>
      <c r="T9" s="42" t="e">
        <f t="shared" ca="1" si="9"/>
        <v>#REF!</v>
      </c>
      <c r="U9" s="43" t="e">
        <f t="shared" ca="1" si="0"/>
        <v>#REF!</v>
      </c>
    </row>
    <row r="10" spans="1:24" x14ac:dyDescent="0.25">
      <c r="A10" s="37"/>
      <c r="B10" s="37"/>
      <c r="D10" s="35">
        <f t="shared" si="1"/>
        <v>0</v>
      </c>
      <c r="E10" s="3">
        <f>COUNTIF(Vertices[Degree], "&gt;= " &amp; D10) - COUNTIF(Vertices[Degree], "&gt;=" &amp; D11)</f>
        <v>0</v>
      </c>
      <c r="F10" s="40">
        <f t="shared" si="2"/>
        <v>0</v>
      </c>
      <c r="G10" s="41">
        <f>COUNTIF(Vertices[In-Degree], "&gt;= " &amp; F10) - COUNTIF(Vertices[In-Degree], "&gt;=" &amp; F11)</f>
        <v>0</v>
      </c>
      <c r="H10" s="40">
        <f t="shared" si="3"/>
        <v>0</v>
      </c>
      <c r="I10" s="41">
        <f>COUNTIF(Vertices[Out-Degree], "&gt;= " &amp; H10) - COUNTIF(Vertices[Out-Degree], "&gt;=" &amp; H11)</f>
        <v>0</v>
      </c>
      <c r="J10" s="40">
        <f t="shared" si="4"/>
        <v>0</v>
      </c>
      <c r="K10" s="41">
        <f>COUNTIF(Vertices[Betweenness Centrality], "&gt;= " &amp; J10) - COUNTIF(Vertices[Betweenness Centrality], "&gt;=" &amp; J11)</f>
        <v>0</v>
      </c>
      <c r="L10" s="40">
        <f t="shared" si="5"/>
        <v>0</v>
      </c>
      <c r="M10" s="41">
        <f>COUNTIF(Vertices[Closeness Centrality], "&gt;= " &amp; L10) - COUNTIF(Vertices[Closeness Centrality], "&gt;=" &amp; L11)</f>
        <v>0</v>
      </c>
      <c r="N10" s="40">
        <f t="shared" si="6"/>
        <v>0</v>
      </c>
      <c r="O10" s="41">
        <f>COUNTIF(Vertices[Eigenvector Centrality], "&gt;= " &amp; N10) - COUNTIF(Vertices[Eigenvector Centrality], "&gt;=" &amp; N11)</f>
        <v>0</v>
      </c>
      <c r="P10" s="40">
        <f t="shared" si="7"/>
        <v>0</v>
      </c>
      <c r="Q10" s="41">
        <f>COUNTIF(Vertices[PageRank], "&gt;= " &amp; P10) - COUNTIF(Vertices[PageRank], "&gt;=" &amp; P11)</f>
        <v>0</v>
      </c>
      <c r="R10" s="40">
        <f t="shared" si="8"/>
        <v>0</v>
      </c>
      <c r="S10" s="46">
        <f>COUNTIF(Vertices[Clustering Coefficient], "&gt;= " &amp; R10) - COUNTIF(Vertices[Clustering Coefficient], "&gt;=" &amp; R11)</f>
        <v>0</v>
      </c>
      <c r="T10" s="40" t="e">
        <f t="shared" ca="1" si="9"/>
        <v>#REF!</v>
      </c>
      <c r="U10" s="41" t="e">
        <f t="shared" ca="1" si="0"/>
        <v>#REF!</v>
      </c>
    </row>
    <row r="11" spans="1:24" x14ac:dyDescent="0.25">
      <c r="A11" s="37"/>
      <c r="B11" s="37"/>
      <c r="D11" s="35">
        <f t="shared" si="1"/>
        <v>0</v>
      </c>
      <c r="E11" s="3">
        <f>COUNTIF(Vertices[Degree], "&gt;= " &amp; D11) - COUNTIF(Vertices[Degree], "&gt;=" &amp; D12)</f>
        <v>0</v>
      </c>
      <c r="F11" s="42">
        <f t="shared" si="2"/>
        <v>0</v>
      </c>
      <c r="G11" s="43">
        <f>COUNTIF(Vertices[In-Degree], "&gt;= " &amp; F11) - COUNTIF(Vertices[In-Degree], "&gt;=" &amp; F12)</f>
        <v>0</v>
      </c>
      <c r="H11" s="42">
        <f t="shared" si="3"/>
        <v>0</v>
      </c>
      <c r="I11" s="43">
        <f>COUNTIF(Vertices[Out-Degree], "&gt;= " &amp; H11) - COUNTIF(Vertices[Out-Degree], "&gt;=" &amp; H12)</f>
        <v>0</v>
      </c>
      <c r="J11" s="42">
        <f t="shared" si="4"/>
        <v>0</v>
      </c>
      <c r="K11" s="43">
        <f>COUNTIF(Vertices[Betweenness Centrality], "&gt;= " &amp; J11) - COUNTIF(Vertices[Betweenness Centrality], "&gt;=" &amp; J12)</f>
        <v>0</v>
      </c>
      <c r="L11" s="42">
        <f t="shared" si="5"/>
        <v>0</v>
      </c>
      <c r="M11" s="43">
        <f>COUNTIF(Vertices[Closeness Centrality], "&gt;= " &amp; L11) - COUNTIF(Vertices[Closeness Centrality], "&gt;=" &amp; L12)</f>
        <v>0</v>
      </c>
      <c r="N11" s="42">
        <f t="shared" si="6"/>
        <v>0</v>
      </c>
      <c r="O11" s="43">
        <f>COUNTIF(Vertices[Eigenvector Centrality], "&gt;= " &amp; N11) - COUNTIF(Vertices[Eigenvector Centrality], "&gt;=" &amp; N12)</f>
        <v>0</v>
      </c>
      <c r="P11" s="42">
        <f t="shared" si="7"/>
        <v>0</v>
      </c>
      <c r="Q11" s="43">
        <f>COUNTIF(Vertices[PageRank], "&gt;= " &amp; P11) - COUNTIF(Vertices[PageRank], "&gt;=" &amp; P12)</f>
        <v>0</v>
      </c>
      <c r="R11" s="42">
        <f t="shared" si="8"/>
        <v>0</v>
      </c>
      <c r="S11" s="47">
        <f>COUNTIF(Vertices[Clustering Coefficient], "&gt;= " &amp; R11) - COUNTIF(Vertices[Clustering Coefficient], "&gt;=" &amp; R12)</f>
        <v>0</v>
      </c>
      <c r="T11" s="42" t="e">
        <f t="shared" ca="1" si="9"/>
        <v>#REF!</v>
      </c>
      <c r="U11" s="43" t="e">
        <f t="shared" ca="1" si="0"/>
        <v>#REF!</v>
      </c>
    </row>
    <row r="12" spans="1:24" x14ac:dyDescent="0.25">
      <c r="A12" s="37"/>
      <c r="B12" s="37"/>
      <c r="D12" s="35">
        <f t="shared" si="1"/>
        <v>0</v>
      </c>
      <c r="E12" s="3">
        <f>COUNTIF(Vertices[Degree], "&gt;= " &amp; D12) - COUNTIF(Vertices[Degree], "&gt;=" &amp; D13)</f>
        <v>0</v>
      </c>
      <c r="F12" s="40">
        <f t="shared" si="2"/>
        <v>0</v>
      </c>
      <c r="G12" s="41">
        <f>COUNTIF(Vertices[In-Degree], "&gt;= " &amp; F12) - COUNTIF(Vertices[In-Degree], "&gt;=" &amp; F13)</f>
        <v>0</v>
      </c>
      <c r="H12" s="40">
        <f t="shared" si="3"/>
        <v>0</v>
      </c>
      <c r="I12" s="41">
        <f>COUNTIF(Vertices[Out-Degree], "&gt;= " &amp; H12) - COUNTIF(Vertices[Out-Degree], "&gt;=" &amp; H13)</f>
        <v>0</v>
      </c>
      <c r="J12" s="40">
        <f t="shared" si="4"/>
        <v>0</v>
      </c>
      <c r="K12" s="41">
        <f>COUNTIF(Vertices[Betweenness Centrality], "&gt;= " &amp; J12) - COUNTIF(Vertices[Betweenness Centrality], "&gt;=" &amp; J13)</f>
        <v>0</v>
      </c>
      <c r="L12" s="40">
        <f t="shared" si="5"/>
        <v>0</v>
      </c>
      <c r="M12" s="41">
        <f>COUNTIF(Vertices[Closeness Centrality], "&gt;= " &amp; L12) - COUNTIF(Vertices[Closeness Centrality], "&gt;=" &amp; L13)</f>
        <v>0</v>
      </c>
      <c r="N12" s="40">
        <f t="shared" si="6"/>
        <v>0</v>
      </c>
      <c r="O12" s="41">
        <f>COUNTIF(Vertices[Eigenvector Centrality], "&gt;= " &amp; N12) - COUNTIF(Vertices[Eigenvector Centrality], "&gt;=" &amp; N13)</f>
        <v>0</v>
      </c>
      <c r="P12" s="40">
        <f t="shared" si="7"/>
        <v>0</v>
      </c>
      <c r="Q12" s="41">
        <f>COUNTIF(Vertices[PageRank], "&gt;= " &amp; P12) - COUNTIF(Vertices[PageRank], "&gt;=" &amp; P13)</f>
        <v>0</v>
      </c>
      <c r="R12" s="40">
        <f t="shared" si="8"/>
        <v>0</v>
      </c>
      <c r="S12" s="46">
        <f>COUNTIF(Vertices[Clustering Coefficient], "&gt;= " &amp; R12) - COUNTIF(Vertices[Clustering Coefficient], "&gt;=" &amp; R13)</f>
        <v>0</v>
      </c>
      <c r="T12" s="40" t="e">
        <f t="shared" ca="1" si="9"/>
        <v>#REF!</v>
      </c>
      <c r="U12" s="41" t="e">
        <f t="shared" ca="1" si="0"/>
        <v>#REF!</v>
      </c>
    </row>
    <row r="13" spans="1:24" x14ac:dyDescent="0.25">
      <c r="A13" s="37"/>
      <c r="B13" s="37"/>
      <c r="D13" s="35">
        <f t="shared" si="1"/>
        <v>0</v>
      </c>
      <c r="E13" s="3">
        <f>COUNTIF(Vertices[Degree], "&gt;= " &amp; D13) - COUNTIF(Vertices[Degree], "&gt;=" &amp; D14)</f>
        <v>0</v>
      </c>
      <c r="F13" s="42">
        <f t="shared" si="2"/>
        <v>0</v>
      </c>
      <c r="G13" s="43">
        <f>COUNTIF(Vertices[In-Degree], "&gt;= " &amp; F13) - COUNTIF(Vertices[In-Degree], "&gt;=" &amp; F14)</f>
        <v>0</v>
      </c>
      <c r="H13" s="42">
        <f t="shared" si="3"/>
        <v>0</v>
      </c>
      <c r="I13" s="43">
        <f>COUNTIF(Vertices[Out-Degree], "&gt;= " &amp; H13) - COUNTIF(Vertices[Out-Degree], "&gt;=" &amp; H14)</f>
        <v>0</v>
      </c>
      <c r="J13" s="42">
        <f t="shared" si="4"/>
        <v>0</v>
      </c>
      <c r="K13" s="43">
        <f>COUNTIF(Vertices[Betweenness Centrality], "&gt;= " &amp; J13) - COUNTIF(Vertices[Betweenness Centrality], "&gt;=" &amp; J14)</f>
        <v>0</v>
      </c>
      <c r="L13" s="42">
        <f t="shared" si="5"/>
        <v>0</v>
      </c>
      <c r="M13" s="43">
        <f>COUNTIF(Vertices[Closeness Centrality], "&gt;= " &amp; L13) - COUNTIF(Vertices[Closeness Centrality], "&gt;=" &amp; L14)</f>
        <v>0</v>
      </c>
      <c r="N13" s="42">
        <f t="shared" si="6"/>
        <v>0</v>
      </c>
      <c r="O13" s="43">
        <f>COUNTIF(Vertices[Eigenvector Centrality], "&gt;= " &amp; N13) - COUNTIF(Vertices[Eigenvector Centrality], "&gt;=" &amp; N14)</f>
        <v>0</v>
      </c>
      <c r="P13" s="42">
        <f t="shared" si="7"/>
        <v>0</v>
      </c>
      <c r="Q13" s="43">
        <f>COUNTIF(Vertices[PageRank], "&gt;= " &amp; P13) - COUNTIF(Vertices[PageRank], "&gt;=" &amp; P14)</f>
        <v>0</v>
      </c>
      <c r="R13" s="42">
        <f t="shared" si="8"/>
        <v>0</v>
      </c>
      <c r="S13" s="47">
        <f>COUNTIF(Vertices[Clustering Coefficient], "&gt;= " &amp; R13) - COUNTIF(Vertices[Clustering Coefficient], "&gt;=" &amp; R14)</f>
        <v>0</v>
      </c>
      <c r="T13" s="42" t="e">
        <f t="shared" ca="1" si="9"/>
        <v>#REF!</v>
      </c>
      <c r="U13" s="43" t="e">
        <f t="shared" ca="1" si="0"/>
        <v>#REF!</v>
      </c>
    </row>
    <row r="14" spans="1:24" x14ac:dyDescent="0.25">
      <c r="A14" s="37"/>
      <c r="B14" s="37"/>
      <c r="D14" s="35">
        <f t="shared" si="1"/>
        <v>0</v>
      </c>
      <c r="E14" s="3">
        <f>COUNTIF(Vertices[Degree], "&gt;= " &amp; D14) - COUNTIF(Vertices[Degree], "&gt;=" &amp; D15)</f>
        <v>0</v>
      </c>
      <c r="F14" s="40">
        <f t="shared" si="2"/>
        <v>0</v>
      </c>
      <c r="G14" s="41">
        <f>COUNTIF(Vertices[In-Degree], "&gt;= " &amp; F14) - COUNTIF(Vertices[In-Degree], "&gt;=" &amp; F15)</f>
        <v>0</v>
      </c>
      <c r="H14" s="40">
        <f t="shared" si="3"/>
        <v>0</v>
      </c>
      <c r="I14" s="41">
        <f>COUNTIF(Vertices[Out-Degree], "&gt;= " &amp; H14) - COUNTIF(Vertices[Out-Degree], "&gt;=" &amp; H15)</f>
        <v>0</v>
      </c>
      <c r="J14" s="40">
        <f t="shared" si="4"/>
        <v>0</v>
      </c>
      <c r="K14" s="41">
        <f>COUNTIF(Vertices[Betweenness Centrality], "&gt;= " &amp; J14) - COUNTIF(Vertices[Betweenness Centrality], "&gt;=" &amp; J15)</f>
        <v>0</v>
      </c>
      <c r="L14" s="40">
        <f t="shared" si="5"/>
        <v>0</v>
      </c>
      <c r="M14" s="41">
        <f>COUNTIF(Vertices[Closeness Centrality], "&gt;= " &amp; L14) - COUNTIF(Vertices[Closeness Centrality], "&gt;=" &amp; L15)</f>
        <v>0</v>
      </c>
      <c r="N14" s="40">
        <f t="shared" si="6"/>
        <v>0</v>
      </c>
      <c r="O14" s="41">
        <f>COUNTIF(Vertices[Eigenvector Centrality], "&gt;= " &amp; N14) - COUNTIF(Vertices[Eigenvector Centrality], "&gt;=" &amp; N15)</f>
        <v>0</v>
      </c>
      <c r="P14" s="40">
        <f t="shared" si="7"/>
        <v>0</v>
      </c>
      <c r="Q14" s="41">
        <f>COUNTIF(Vertices[PageRank], "&gt;= " &amp; P14) - COUNTIF(Vertices[PageRank], "&gt;=" &amp; P15)</f>
        <v>0</v>
      </c>
      <c r="R14" s="40">
        <f t="shared" si="8"/>
        <v>0</v>
      </c>
      <c r="S14" s="46">
        <f>COUNTIF(Vertices[Clustering Coefficient], "&gt;= " &amp; R14) - COUNTIF(Vertices[Clustering Coefficient], "&gt;=" &amp; R15)</f>
        <v>0</v>
      </c>
      <c r="T14" s="40" t="e">
        <f t="shared" ca="1" si="9"/>
        <v>#REF!</v>
      </c>
      <c r="U14" s="41" t="e">
        <f t="shared" ca="1" si="0"/>
        <v>#REF!</v>
      </c>
    </row>
    <row r="15" spans="1:24" x14ac:dyDescent="0.25">
      <c r="A15" s="37"/>
      <c r="B15" s="37"/>
      <c r="D15" s="35">
        <f t="shared" si="1"/>
        <v>0</v>
      </c>
      <c r="E15" s="3">
        <f>COUNTIF(Vertices[Degree], "&gt;= " &amp; D15) - COUNTIF(Vertices[Degree], "&gt;=" &amp; D16)</f>
        <v>0</v>
      </c>
      <c r="F15" s="42">
        <f t="shared" si="2"/>
        <v>0</v>
      </c>
      <c r="G15" s="43">
        <f>COUNTIF(Vertices[In-Degree], "&gt;= " &amp; F15) - COUNTIF(Vertices[In-Degree], "&gt;=" &amp; F16)</f>
        <v>0</v>
      </c>
      <c r="H15" s="42">
        <f t="shared" si="3"/>
        <v>0</v>
      </c>
      <c r="I15" s="43">
        <f>COUNTIF(Vertices[Out-Degree], "&gt;= " &amp; H15) - COUNTIF(Vertices[Out-Degree], "&gt;=" &amp; H16)</f>
        <v>0</v>
      </c>
      <c r="J15" s="42">
        <f t="shared" si="4"/>
        <v>0</v>
      </c>
      <c r="K15" s="43">
        <f>COUNTIF(Vertices[Betweenness Centrality], "&gt;= " &amp; J15) - COUNTIF(Vertices[Betweenness Centrality], "&gt;=" &amp; J16)</f>
        <v>0</v>
      </c>
      <c r="L15" s="42">
        <f t="shared" si="5"/>
        <v>0</v>
      </c>
      <c r="M15" s="43">
        <f>COUNTIF(Vertices[Closeness Centrality], "&gt;= " &amp; L15) - COUNTIF(Vertices[Closeness Centrality], "&gt;=" &amp; L16)</f>
        <v>0</v>
      </c>
      <c r="N15" s="42">
        <f t="shared" si="6"/>
        <v>0</v>
      </c>
      <c r="O15" s="43">
        <f>COUNTIF(Vertices[Eigenvector Centrality], "&gt;= " &amp; N15) - COUNTIF(Vertices[Eigenvector Centrality], "&gt;=" &amp; N16)</f>
        <v>0</v>
      </c>
      <c r="P15" s="42">
        <f t="shared" si="7"/>
        <v>0</v>
      </c>
      <c r="Q15" s="43">
        <f>COUNTIF(Vertices[PageRank], "&gt;= " &amp; P15) - COUNTIF(Vertices[PageRank], "&gt;=" &amp; P16)</f>
        <v>0</v>
      </c>
      <c r="R15" s="42">
        <f t="shared" si="8"/>
        <v>0</v>
      </c>
      <c r="S15" s="47">
        <f>COUNTIF(Vertices[Clustering Coefficient], "&gt;= " &amp; R15) - COUNTIF(Vertices[Clustering Coefficient], "&gt;=" &amp; R16)</f>
        <v>0</v>
      </c>
      <c r="T15" s="42" t="e">
        <f t="shared" ca="1" si="9"/>
        <v>#REF!</v>
      </c>
      <c r="U15" s="43" t="e">
        <f t="shared" ca="1" si="0"/>
        <v>#REF!</v>
      </c>
    </row>
    <row r="16" spans="1:24" x14ac:dyDescent="0.25">
      <c r="A16" s="37"/>
      <c r="B16" s="37"/>
      <c r="D16" s="35">
        <f t="shared" si="1"/>
        <v>0</v>
      </c>
      <c r="E16" s="3">
        <f>COUNTIF(Vertices[Degree], "&gt;= " &amp; D16) - COUNTIF(Vertices[Degree], "&gt;=" &amp; D17)</f>
        <v>0</v>
      </c>
      <c r="F16" s="40">
        <f t="shared" si="2"/>
        <v>0</v>
      </c>
      <c r="G16" s="41">
        <f>COUNTIF(Vertices[In-Degree], "&gt;= " &amp; F16) - COUNTIF(Vertices[In-Degree], "&gt;=" &amp; F17)</f>
        <v>0</v>
      </c>
      <c r="H16" s="40">
        <f t="shared" si="3"/>
        <v>0</v>
      </c>
      <c r="I16" s="41">
        <f>COUNTIF(Vertices[Out-Degree], "&gt;= " &amp; H16) - COUNTIF(Vertices[Out-Degree], "&gt;=" &amp; H17)</f>
        <v>0</v>
      </c>
      <c r="J16" s="40">
        <f t="shared" si="4"/>
        <v>0</v>
      </c>
      <c r="K16" s="41">
        <f>COUNTIF(Vertices[Betweenness Centrality], "&gt;= " &amp; J16) - COUNTIF(Vertices[Betweenness Centrality], "&gt;=" &amp; J17)</f>
        <v>0</v>
      </c>
      <c r="L16" s="40">
        <f t="shared" si="5"/>
        <v>0</v>
      </c>
      <c r="M16" s="41">
        <f>COUNTIF(Vertices[Closeness Centrality], "&gt;= " &amp; L16) - COUNTIF(Vertices[Closeness Centrality], "&gt;=" &amp; L17)</f>
        <v>0</v>
      </c>
      <c r="N16" s="40">
        <f t="shared" si="6"/>
        <v>0</v>
      </c>
      <c r="O16" s="41">
        <f>COUNTIF(Vertices[Eigenvector Centrality], "&gt;= " &amp; N16) - COUNTIF(Vertices[Eigenvector Centrality], "&gt;=" &amp; N17)</f>
        <v>0</v>
      </c>
      <c r="P16" s="40">
        <f t="shared" si="7"/>
        <v>0</v>
      </c>
      <c r="Q16" s="41">
        <f>COUNTIF(Vertices[PageRank], "&gt;= " &amp; P16) - COUNTIF(Vertices[PageRank], "&gt;=" &amp; P17)</f>
        <v>0</v>
      </c>
      <c r="R16" s="40">
        <f t="shared" si="8"/>
        <v>0</v>
      </c>
      <c r="S16" s="46">
        <f>COUNTIF(Vertices[Clustering Coefficient], "&gt;= " &amp; R16) - COUNTIF(Vertices[Clustering Coefficient], "&gt;=" &amp; R17)</f>
        <v>0</v>
      </c>
      <c r="T16" s="40" t="e">
        <f t="shared" ca="1" si="9"/>
        <v>#REF!</v>
      </c>
      <c r="U16" s="41" t="e">
        <f t="shared" ca="1" si="0"/>
        <v>#REF!</v>
      </c>
    </row>
    <row r="17" spans="1:21" x14ac:dyDescent="0.25">
      <c r="A17" s="37"/>
      <c r="B17" s="37"/>
      <c r="D17" s="35">
        <f t="shared" si="1"/>
        <v>0</v>
      </c>
      <c r="E17" s="3">
        <f>COUNTIF(Vertices[Degree], "&gt;= " &amp; D17) - COUNTIF(Vertices[Degree], "&gt;=" &amp; D18)</f>
        <v>0</v>
      </c>
      <c r="F17" s="42">
        <f t="shared" si="2"/>
        <v>0</v>
      </c>
      <c r="G17" s="43">
        <f>COUNTIF(Vertices[In-Degree], "&gt;= " &amp; F17) - COUNTIF(Vertices[In-Degree], "&gt;=" &amp; F18)</f>
        <v>0</v>
      </c>
      <c r="H17" s="42">
        <f t="shared" si="3"/>
        <v>0</v>
      </c>
      <c r="I17" s="43">
        <f>COUNTIF(Vertices[Out-Degree], "&gt;= " &amp; H17) - COUNTIF(Vertices[Out-Degree], "&gt;=" &amp; H18)</f>
        <v>0</v>
      </c>
      <c r="J17" s="42">
        <f t="shared" si="4"/>
        <v>0</v>
      </c>
      <c r="K17" s="43">
        <f>COUNTIF(Vertices[Betweenness Centrality], "&gt;= " &amp; J17) - COUNTIF(Vertices[Betweenness Centrality], "&gt;=" &amp; J18)</f>
        <v>0</v>
      </c>
      <c r="L17" s="42">
        <f t="shared" si="5"/>
        <v>0</v>
      </c>
      <c r="M17" s="43">
        <f>COUNTIF(Vertices[Closeness Centrality], "&gt;= " &amp; L17) - COUNTIF(Vertices[Closeness Centrality], "&gt;=" &amp; L18)</f>
        <v>0</v>
      </c>
      <c r="N17" s="42">
        <f t="shared" si="6"/>
        <v>0</v>
      </c>
      <c r="O17" s="43">
        <f>COUNTIF(Vertices[Eigenvector Centrality], "&gt;= " &amp; N17) - COUNTIF(Vertices[Eigenvector Centrality], "&gt;=" &amp; N18)</f>
        <v>0</v>
      </c>
      <c r="P17" s="42">
        <f t="shared" si="7"/>
        <v>0</v>
      </c>
      <c r="Q17" s="43">
        <f>COUNTIF(Vertices[PageRank], "&gt;= " &amp; P17) - COUNTIF(Vertices[PageRank], "&gt;=" &amp; P18)</f>
        <v>0</v>
      </c>
      <c r="R17" s="42">
        <f t="shared" si="8"/>
        <v>0</v>
      </c>
      <c r="S17" s="47">
        <f>COUNTIF(Vertices[Clustering Coefficient], "&gt;= " &amp; R17) - COUNTIF(Vertices[Clustering Coefficient], "&gt;=" &amp; R18)</f>
        <v>0</v>
      </c>
      <c r="T17" s="42" t="e">
        <f t="shared" ca="1" si="9"/>
        <v>#REF!</v>
      </c>
      <c r="U17" s="43" t="e">
        <f t="shared" ca="1" si="0"/>
        <v>#REF!</v>
      </c>
    </row>
    <row r="18" spans="1:21" x14ac:dyDescent="0.25">
      <c r="A18" s="37"/>
      <c r="B18" s="37"/>
      <c r="D18" s="35">
        <f t="shared" si="1"/>
        <v>0</v>
      </c>
      <c r="E18" s="3">
        <f>COUNTIF(Vertices[Degree], "&gt;= " &amp; D18) - COUNTIF(Vertices[Degree], "&gt;=" &amp; D19)</f>
        <v>0</v>
      </c>
      <c r="F18" s="40">
        <f t="shared" si="2"/>
        <v>0</v>
      </c>
      <c r="G18" s="41">
        <f>COUNTIF(Vertices[In-Degree], "&gt;= " &amp; F18) - COUNTIF(Vertices[In-Degree], "&gt;=" &amp; F19)</f>
        <v>0</v>
      </c>
      <c r="H18" s="40">
        <f t="shared" si="3"/>
        <v>0</v>
      </c>
      <c r="I18" s="41">
        <f>COUNTIF(Vertices[Out-Degree], "&gt;= " &amp; H18) - COUNTIF(Vertices[Out-Degree], "&gt;=" &amp; H19)</f>
        <v>0</v>
      </c>
      <c r="J18" s="40">
        <f t="shared" si="4"/>
        <v>0</v>
      </c>
      <c r="K18" s="41">
        <f>COUNTIF(Vertices[Betweenness Centrality], "&gt;= " &amp; J18) - COUNTIF(Vertices[Betweenness Centrality], "&gt;=" &amp; J19)</f>
        <v>0</v>
      </c>
      <c r="L18" s="40">
        <f t="shared" si="5"/>
        <v>0</v>
      </c>
      <c r="M18" s="41">
        <f>COUNTIF(Vertices[Closeness Centrality], "&gt;= " &amp; L18) - COUNTIF(Vertices[Closeness Centrality], "&gt;=" &amp; L19)</f>
        <v>0</v>
      </c>
      <c r="N18" s="40">
        <f t="shared" si="6"/>
        <v>0</v>
      </c>
      <c r="O18" s="41">
        <f>COUNTIF(Vertices[Eigenvector Centrality], "&gt;= " &amp; N18) - COUNTIF(Vertices[Eigenvector Centrality], "&gt;=" &amp; N19)</f>
        <v>0</v>
      </c>
      <c r="P18" s="40">
        <f t="shared" si="7"/>
        <v>0</v>
      </c>
      <c r="Q18" s="41">
        <f>COUNTIF(Vertices[PageRank], "&gt;= " &amp; P18) - COUNTIF(Vertices[PageRank], "&gt;=" &amp; P19)</f>
        <v>0</v>
      </c>
      <c r="R18" s="40">
        <f t="shared" si="8"/>
        <v>0</v>
      </c>
      <c r="S18" s="46">
        <f>COUNTIF(Vertices[Clustering Coefficient], "&gt;= " &amp; R18) - COUNTIF(Vertices[Clustering Coefficient], "&gt;=" &amp; R19)</f>
        <v>0</v>
      </c>
      <c r="T18" s="40" t="e">
        <f t="shared" ca="1" si="9"/>
        <v>#REF!</v>
      </c>
      <c r="U18" s="41" t="e">
        <f t="shared" ca="1" si="0"/>
        <v>#REF!</v>
      </c>
    </row>
    <row r="19" spans="1:21" x14ac:dyDescent="0.25">
      <c r="A19" s="37"/>
      <c r="B19" s="37"/>
      <c r="D19" s="35">
        <f t="shared" si="1"/>
        <v>0</v>
      </c>
      <c r="E19" s="3">
        <f>COUNTIF(Vertices[Degree], "&gt;= " &amp; D19) - COUNTIF(Vertices[Degree], "&gt;=" &amp; D20)</f>
        <v>0</v>
      </c>
      <c r="F19" s="42">
        <f t="shared" si="2"/>
        <v>0</v>
      </c>
      <c r="G19" s="43">
        <f>COUNTIF(Vertices[In-Degree], "&gt;= " &amp; F19) - COUNTIF(Vertices[In-Degree], "&gt;=" &amp; F20)</f>
        <v>0</v>
      </c>
      <c r="H19" s="42">
        <f t="shared" si="3"/>
        <v>0</v>
      </c>
      <c r="I19" s="43">
        <f>COUNTIF(Vertices[Out-Degree], "&gt;= " &amp; H19) - COUNTIF(Vertices[Out-Degree], "&gt;=" &amp; H20)</f>
        <v>0</v>
      </c>
      <c r="J19" s="42">
        <f t="shared" si="4"/>
        <v>0</v>
      </c>
      <c r="K19" s="43">
        <f>COUNTIF(Vertices[Betweenness Centrality], "&gt;= " &amp; J19) - COUNTIF(Vertices[Betweenness Centrality], "&gt;=" &amp; J20)</f>
        <v>0</v>
      </c>
      <c r="L19" s="42">
        <f t="shared" si="5"/>
        <v>0</v>
      </c>
      <c r="M19" s="43">
        <f>COUNTIF(Vertices[Closeness Centrality], "&gt;= " &amp; L19) - COUNTIF(Vertices[Closeness Centrality], "&gt;=" &amp; L20)</f>
        <v>0</v>
      </c>
      <c r="N19" s="42">
        <f t="shared" si="6"/>
        <v>0</v>
      </c>
      <c r="O19" s="43">
        <f>COUNTIF(Vertices[Eigenvector Centrality], "&gt;= " &amp; N19) - COUNTIF(Vertices[Eigenvector Centrality], "&gt;=" &amp; N20)</f>
        <v>0</v>
      </c>
      <c r="P19" s="42">
        <f t="shared" si="7"/>
        <v>0</v>
      </c>
      <c r="Q19" s="43">
        <f>COUNTIF(Vertices[PageRank], "&gt;= " &amp; P19) - COUNTIF(Vertices[PageRank], "&gt;=" &amp; P20)</f>
        <v>0</v>
      </c>
      <c r="R19" s="42">
        <f t="shared" si="8"/>
        <v>0</v>
      </c>
      <c r="S19" s="47">
        <f>COUNTIF(Vertices[Clustering Coefficient], "&gt;= " &amp; R19) - COUNTIF(Vertices[Clustering Coefficient], "&gt;=" &amp; R20)</f>
        <v>0</v>
      </c>
      <c r="T19" s="42" t="e">
        <f t="shared" ca="1" si="9"/>
        <v>#REF!</v>
      </c>
      <c r="U19" s="43" t="e">
        <f t="shared" ca="1" si="0"/>
        <v>#REF!</v>
      </c>
    </row>
    <row r="20" spans="1:21" x14ac:dyDescent="0.25">
      <c r="A20" s="37"/>
      <c r="B20" s="37"/>
      <c r="D20" s="35">
        <f t="shared" si="1"/>
        <v>0</v>
      </c>
      <c r="E20" s="3">
        <f>COUNTIF(Vertices[Degree], "&gt;= " &amp; D20) - COUNTIF(Vertices[Degree], "&gt;=" &amp; D21)</f>
        <v>0</v>
      </c>
      <c r="F20" s="40">
        <f t="shared" si="2"/>
        <v>0</v>
      </c>
      <c r="G20" s="41">
        <f>COUNTIF(Vertices[In-Degree], "&gt;= " &amp; F20) - COUNTIF(Vertices[In-Degree], "&gt;=" &amp; F21)</f>
        <v>0</v>
      </c>
      <c r="H20" s="40">
        <f t="shared" si="3"/>
        <v>0</v>
      </c>
      <c r="I20" s="41">
        <f>COUNTIF(Vertices[Out-Degree], "&gt;= " &amp; H20) - COUNTIF(Vertices[Out-Degree], "&gt;=" &amp; H21)</f>
        <v>0</v>
      </c>
      <c r="J20" s="40">
        <f t="shared" si="4"/>
        <v>0</v>
      </c>
      <c r="K20" s="41">
        <f>COUNTIF(Vertices[Betweenness Centrality], "&gt;= " &amp; J20) - COUNTIF(Vertices[Betweenness Centrality], "&gt;=" &amp; J21)</f>
        <v>0</v>
      </c>
      <c r="L20" s="40">
        <f t="shared" si="5"/>
        <v>0</v>
      </c>
      <c r="M20" s="41">
        <f>COUNTIF(Vertices[Closeness Centrality], "&gt;= " &amp; L20) - COUNTIF(Vertices[Closeness Centrality], "&gt;=" &amp; L21)</f>
        <v>0</v>
      </c>
      <c r="N20" s="40">
        <f t="shared" si="6"/>
        <v>0</v>
      </c>
      <c r="O20" s="41">
        <f>COUNTIF(Vertices[Eigenvector Centrality], "&gt;= " &amp; N20) - COUNTIF(Vertices[Eigenvector Centrality], "&gt;=" &amp; N21)</f>
        <v>0</v>
      </c>
      <c r="P20" s="40">
        <f t="shared" si="7"/>
        <v>0</v>
      </c>
      <c r="Q20" s="41">
        <f>COUNTIF(Vertices[PageRank], "&gt;= " &amp; P20) - COUNTIF(Vertices[PageRank], "&gt;=" &amp; P21)</f>
        <v>0</v>
      </c>
      <c r="R20" s="40">
        <f t="shared" si="8"/>
        <v>0</v>
      </c>
      <c r="S20" s="46">
        <f>COUNTIF(Vertices[Clustering Coefficient], "&gt;= " &amp; R20) - COUNTIF(Vertices[Clustering Coefficient], "&gt;=" &amp; R21)</f>
        <v>0</v>
      </c>
      <c r="T20" s="40" t="e">
        <f t="shared" ca="1" si="9"/>
        <v>#REF!</v>
      </c>
      <c r="U20" s="41" t="e">
        <f t="shared" ca="1" si="0"/>
        <v>#REF!</v>
      </c>
    </row>
    <row r="21" spans="1:21" x14ac:dyDescent="0.25">
      <c r="A21" s="37"/>
      <c r="B21" s="37"/>
      <c r="D21" s="35">
        <f t="shared" si="1"/>
        <v>0</v>
      </c>
      <c r="E21" s="3">
        <f>COUNTIF(Vertices[Degree], "&gt;= " &amp; D21) - COUNTIF(Vertices[Degree], "&gt;=" &amp; D22)</f>
        <v>0</v>
      </c>
      <c r="F21" s="42">
        <f t="shared" si="2"/>
        <v>0</v>
      </c>
      <c r="G21" s="43">
        <f>COUNTIF(Vertices[In-Degree], "&gt;= " &amp; F21) - COUNTIF(Vertices[In-Degree], "&gt;=" &amp; F22)</f>
        <v>0</v>
      </c>
      <c r="H21" s="42">
        <f t="shared" si="3"/>
        <v>0</v>
      </c>
      <c r="I21" s="43">
        <f>COUNTIF(Vertices[Out-Degree], "&gt;= " &amp; H21) - COUNTIF(Vertices[Out-Degree], "&gt;=" &amp; H22)</f>
        <v>0</v>
      </c>
      <c r="J21" s="42">
        <f t="shared" si="4"/>
        <v>0</v>
      </c>
      <c r="K21" s="43">
        <f>COUNTIF(Vertices[Betweenness Centrality], "&gt;= " &amp; J21) - COUNTIF(Vertices[Betweenness Centrality], "&gt;=" &amp; J22)</f>
        <v>0</v>
      </c>
      <c r="L21" s="42">
        <f t="shared" si="5"/>
        <v>0</v>
      </c>
      <c r="M21" s="43">
        <f>COUNTIF(Vertices[Closeness Centrality], "&gt;= " &amp; L21) - COUNTIF(Vertices[Closeness Centrality], "&gt;=" &amp; L22)</f>
        <v>0</v>
      </c>
      <c r="N21" s="42">
        <f t="shared" si="6"/>
        <v>0</v>
      </c>
      <c r="O21" s="43">
        <f>COUNTIF(Vertices[Eigenvector Centrality], "&gt;= " &amp; N21) - COUNTIF(Vertices[Eigenvector Centrality], "&gt;=" &amp; N22)</f>
        <v>0</v>
      </c>
      <c r="P21" s="42">
        <f t="shared" si="7"/>
        <v>0</v>
      </c>
      <c r="Q21" s="43">
        <f>COUNTIF(Vertices[PageRank], "&gt;= " &amp; P21) - COUNTIF(Vertices[PageRank], "&gt;=" &amp; P22)</f>
        <v>0</v>
      </c>
      <c r="R21" s="42">
        <f t="shared" si="8"/>
        <v>0</v>
      </c>
      <c r="S21" s="47">
        <f>COUNTIF(Vertices[Clustering Coefficient], "&gt;= " &amp; R21) - COUNTIF(Vertices[Clustering Coefficient], "&gt;=" &amp; R22)</f>
        <v>0</v>
      </c>
      <c r="T21" s="42" t="e">
        <f t="shared" ca="1" si="9"/>
        <v>#REF!</v>
      </c>
      <c r="U21" s="43" t="e">
        <f t="shared" ca="1" si="0"/>
        <v>#REF!</v>
      </c>
    </row>
    <row r="22" spans="1:21" x14ac:dyDescent="0.25">
      <c r="A22" s="37"/>
      <c r="B22" s="37"/>
      <c r="D22" s="35">
        <f t="shared" si="1"/>
        <v>0</v>
      </c>
      <c r="E22" s="3">
        <f>COUNTIF(Vertices[Degree], "&gt;= " &amp; D22) - COUNTIF(Vertices[Degree], "&gt;=" &amp; D23)</f>
        <v>0</v>
      </c>
      <c r="F22" s="40">
        <f t="shared" si="2"/>
        <v>0</v>
      </c>
      <c r="G22" s="41">
        <f>COUNTIF(Vertices[In-Degree], "&gt;= " &amp; F22) - COUNTIF(Vertices[In-Degree], "&gt;=" &amp; F23)</f>
        <v>0</v>
      </c>
      <c r="H22" s="40">
        <f t="shared" si="3"/>
        <v>0</v>
      </c>
      <c r="I22" s="41">
        <f>COUNTIF(Vertices[Out-Degree], "&gt;= " &amp; H22) - COUNTIF(Vertices[Out-Degree], "&gt;=" &amp; H23)</f>
        <v>0</v>
      </c>
      <c r="J22" s="40">
        <f t="shared" si="4"/>
        <v>0</v>
      </c>
      <c r="K22" s="41">
        <f>COUNTIF(Vertices[Betweenness Centrality], "&gt;= " &amp; J22) - COUNTIF(Vertices[Betweenness Centrality], "&gt;=" &amp; J23)</f>
        <v>0</v>
      </c>
      <c r="L22" s="40">
        <f t="shared" si="5"/>
        <v>0</v>
      </c>
      <c r="M22" s="41">
        <f>COUNTIF(Vertices[Closeness Centrality], "&gt;= " &amp; L22) - COUNTIF(Vertices[Closeness Centrality], "&gt;=" &amp; L23)</f>
        <v>0</v>
      </c>
      <c r="N22" s="40">
        <f t="shared" si="6"/>
        <v>0</v>
      </c>
      <c r="O22" s="41">
        <f>COUNTIF(Vertices[Eigenvector Centrality], "&gt;= " &amp; N22) - COUNTIF(Vertices[Eigenvector Centrality], "&gt;=" &amp; N23)</f>
        <v>0</v>
      </c>
      <c r="P22" s="40">
        <f t="shared" si="7"/>
        <v>0</v>
      </c>
      <c r="Q22" s="41">
        <f>COUNTIF(Vertices[PageRank], "&gt;= " &amp; P22) - COUNTIF(Vertices[PageRank], "&gt;=" &amp; P23)</f>
        <v>0</v>
      </c>
      <c r="R22" s="40">
        <f t="shared" si="8"/>
        <v>0</v>
      </c>
      <c r="S22" s="46">
        <f>COUNTIF(Vertices[Clustering Coefficient], "&gt;= " &amp; R22) - COUNTIF(Vertices[Clustering Coefficient], "&gt;=" &amp; R23)</f>
        <v>0</v>
      </c>
      <c r="T22" s="40" t="e">
        <f t="shared" ca="1" si="9"/>
        <v>#REF!</v>
      </c>
      <c r="U22" s="41" t="e">
        <f t="shared" ca="1" si="0"/>
        <v>#REF!</v>
      </c>
    </row>
    <row r="23" spans="1:21" x14ac:dyDescent="0.25">
      <c r="D23" s="35">
        <f t="shared" si="1"/>
        <v>0</v>
      </c>
      <c r="E23" s="3">
        <f>COUNTIF(Vertices[Degree], "&gt;= " &amp; D23) - COUNTIF(Vertices[Degree], "&gt;=" &amp; D24)</f>
        <v>0</v>
      </c>
      <c r="F23" s="42">
        <f t="shared" si="2"/>
        <v>0</v>
      </c>
      <c r="G23" s="43">
        <f>COUNTIF(Vertices[In-Degree], "&gt;= " &amp; F23) - COUNTIF(Vertices[In-Degree], "&gt;=" &amp; F24)</f>
        <v>0</v>
      </c>
      <c r="H23" s="42">
        <f t="shared" si="3"/>
        <v>0</v>
      </c>
      <c r="I23" s="43">
        <f>COUNTIF(Vertices[Out-Degree], "&gt;= " &amp; H23) - COUNTIF(Vertices[Out-Degree], "&gt;=" &amp; H24)</f>
        <v>0</v>
      </c>
      <c r="J23" s="42">
        <f t="shared" si="4"/>
        <v>0</v>
      </c>
      <c r="K23" s="43">
        <f>COUNTIF(Vertices[Betweenness Centrality], "&gt;= " &amp; J23) - COUNTIF(Vertices[Betweenness Centrality], "&gt;=" &amp; J24)</f>
        <v>0</v>
      </c>
      <c r="L23" s="42">
        <f t="shared" si="5"/>
        <v>0</v>
      </c>
      <c r="M23" s="43">
        <f>COUNTIF(Vertices[Closeness Centrality], "&gt;= " &amp; L23) - COUNTIF(Vertices[Closeness Centrality], "&gt;=" &amp; L24)</f>
        <v>0</v>
      </c>
      <c r="N23" s="42">
        <f t="shared" si="6"/>
        <v>0</v>
      </c>
      <c r="O23" s="43">
        <f>COUNTIF(Vertices[Eigenvector Centrality], "&gt;= " &amp; N23) - COUNTIF(Vertices[Eigenvector Centrality], "&gt;=" &amp; N24)</f>
        <v>0</v>
      </c>
      <c r="P23" s="42">
        <f t="shared" si="7"/>
        <v>0</v>
      </c>
      <c r="Q23" s="43">
        <f>COUNTIF(Vertices[PageRank], "&gt;= " &amp; P23) - COUNTIF(Vertices[PageRank], "&gt;=" &amp; P24)</f>
        <v>0</v>
      </c>
      <c r="R23" s="42">
        <f t="shared" si="8"/>
        <v>0</v>
      </c>
      <c r="S23" s="47">
        <f>COUNTIF(Vertices[Clustering Coefficient], "&gt;= " &amp; R23) - COUNTIF(Vertices[Clustering Coefficient], "&gt;=" &amp; R24)</f>
        <v>0</v>
      </c>
      <c r="T23" s="42" t="e">
        <f t="shared" ca="1" si="9"/>
        <v>#REF!</v>
      </c>
      <c r="U23" s="43" t="e">
        <f t="shared" ca="1" si="0"/>
        <v>#REF!</v>
      </c>
    </row>
    <row r="24" spans="1:21" x14ac:dyDescent="0.25">
      <c r="D24" s="35">
        <f t="shared" si="1"/>
        <v>0</v>
      </c>
      <c r="E24" s="3">
        <f>COUNTIF(Vertices[Degree], "&gt;= " &amp; D24) - COUNTIF(Vertices[Degree], "&gt;=" &amp; D25)</f>
        <v>0</v>
      </c>
      <c r="F24" s="40">
        <f t="shared" si="2"/>
        <v>0</v>
      </c>
      <c r="G24" s="41">
        <f>COUNTIF(Vertices[In-Degree], "&gt;= " &amp; F24) - COUNTIF(Vertices[In-Degree], "&gt;=" &amp; F25)</f>
        <v>0</v>
      </c>
      <c r="H24" s="40">
        <f t="shared" si="3"/>
        <v>0</v>
      </c>
      <c r="I24" s="41">
        <f>COUNTIF(Vertices[Out-Degree], "&gt;= " &amp; H24) - COUNTIF(Vertices[Out-Degree], "&gt;=" &amp; H25)</f>
        <v>0</v>
      </c>
      <c r="J24" s="40">
        <f t="shared" si="4"/>
        <v>0</v>
      </c>
      <c r="K24" s="41">
        <f>COUNTIF(Vertices[Betweenness Centrality], "&gt;= " &amp; J24) - COUNTIF(Vertices[Betweenness Centrality], "&gt;=" &amp; J25)</f>
        <v>0</v>
      </c>
      <c r="L24" s="40">
        <f t="shared" si="5"/>
        <v>0</v>
      </c>
      <c r="M24" s="41">
        <f>COUNTIF(Vertices[Closeness Centrality], "&gt;= " &amp; L24) - COUNTIF(Vertices[Closeness Centrality], "&gt;=" &amp; L25)</f>
        <v>0</v>
      </c>
      <c r="N24" s="40">
        <f t="shared" si="6"/>
        <v>0</v>
      </c>
      <c r="O24" s="41">
        <f>COUNTIF(Vertices[Eigenvector Centrality], "&gt;= " &amp; N24) - COUNTIF(Vertices[Eigenvector Centrality], "&gt;=" &amp; N25)</f>
        <v>0</v>
      </c>
      <c r="P24" s="40">
        <f t="shared" si="7"/>
        <v>0</v>
      </c>
      <c r="Q24" s="41">
        <f>COUNTIF(Vertices[PageRank], "&gt;= " &amp; P24) - COUNTIF(Vertices[PageRank], "&gt;=" &amp; P25)</f>
        <v>0</v>
      </c>
      <c r="R24" s="40">
        <f t="shared" si="8"/>
        <v>0</v>
      </c>
      <c r="S24" s="46">
        <f>COUNTIF(Vertices[Clustering Coefficient], "&gt;= " &amp; R24) - COUNTIF(Vertices[Clustering Coefficient], "&gt;=" &amp; R25)</f>
        <v>0</v>
      </c>
      <c r="T24" s="40" t="e">
        <f t="shared" ca="1" si="9"/>
        <v>#REF!</v>
      </c>
      <c r="U24" s="41" t="e">
        <f t="shared" ca="1" si="0"/>
        <v>#REF!</v>
      </c>
    </row>
    <row r="25" spans="1:21" x14ac:dyDescent="0.25">
      <c r="D25" s="35">
        <f t="shared" si="1"/>
        <v>0</v>
      </c>
      <c r="E25" s="3">
        <f>COUNTIF(Vertices[Degree], "&gt;= " &amp; D25) - COUNTIF(Vertices[Degree], "&gt;=" &amp; D26)</f>
        <v>0</v>
      </c>
      <c r="F25" s="42">
        <f t="shared" si="2"/>
        <v>0</v>
      </c>
      <c r="G25" s="43">
        <f>COUNTIF(Vertices[In-Degree], "&gt;= " &amp; F25) - COUNTIF(Vertices[In-Degree], "&gt;=" &amp; F26)</f>
        <v>0</v>
      </c>
      <c r="H25" s="42">
        <f t="shared" si="3"/>
        <v>0</v>
      </c>
      <c r="I25" s="43">
        <f>COUNTIF(Vertices[Out-Degree], "&gt;= " &amp; H25) - COUNTIF(Vertices[Out-Degree], "&gt;=" &amp; H26)</f>
        <v>0</v>
      </c>
      <c r="J25" s="42">
        <f t="shared" si="4"/>
        <v>0</v>
      </c>
      <c r="K25" s="43">
        <f>COUNTIF(Vertices[Betweenness Centrality], "&gt;= " &amp; J25) - COUNTIF(Vertices[Betweenness Centrality], "&gt;=" &amp; J26)</f>
        <v>0</v>
      </c>
      <c r="L25" s="42">
        <f t="shared" si="5"/>
        <v>0</v>
      </c>
      <c r="M25" s="43">
        <f>COUNTIF(Vertices[Closeness Centrality], "&gt;= " &amp; L25) - COUNTIF(Vertices[Closeness Centrality], "&gt;=" &amp; L26)</f>
        <v>0</v>
      </c>
      <c r="N25" s="42">
        <f t="shared" si="6"/>
        <v>0</v>
      </c>
      <c r="O25" s="43">
        <f>COUNTIF(Vertices[Eigenvector Centrality], "&gt;= " &amp; N25) - COUNTIF(Vertices[Eigenvector Centrality], "&gt;=" &amp; N26)</f>
        <v>0</v>
      </c>
      <c r="P25" s="42">
        <f t="shared" si="7"/>
        <v>0</v>
      </c>
      <c r="Q25" s="43">
        <f>COUNTIF(Vertices[PageRank], "&gt;= " &amp; P25) - COUNTIF(Vertices[PageRank], "&gt;=" &amp; P26)</f>
        <v>0</v>
      </c>
      <c r="R25" s="42">
        <f t="shared" si="8"/>
        <v>0</v>
      </c>
      <c r="S25" s="47">
        <f>COUNTIF(Vertices[Clustering Coefficient], "&gt;= " &amp; R25) - COUNTIF(Vertices[Clustering Coefficient], "&gt;=" &amp; R26)</f>
        <v>0</v>
      </c>
      <c r="T25" s="42" t="e">
        <f t="shared" ca="1" si="9"/>
        <v>#REF!</v>
      </c>
      <c r="U25" s="43" t="e">
        <f t="shared" ca="1" si="0"/>
        <v>#REF!</v>
      </c>
    </row>
    <row r="26" spans="1:21" x14ac:dyDescent="0.25">
      <c r="D26" s="35">
        <f t="shared" si="1"/>
        <v>0</v>
      </c>
      <c r="E26" s="3">
        <f>COUNTIF(Vertices[Degree], "&gt;= " &amp; D26) - COUNTIF(Vertices[Degree], "&gt;=" &amp; D27)</f>
        <v>0</v>
      </c>
      <c r="F26" s="40">
        <f t="shared" si="2"/>
        <v>0</v>
      </c>
      <c r="G26" s="41">
        <f>COUNTIF(Vertices[In-Degree], "&gt;= " &amp; F26) - COUNTIF(Vertices[In-Degree], "&gt;=" &amp; F27)</f>
        <v>0</v>
      </c>
      <c r="H26" s="40">
        <f t="shared" si="3"/>
        <v>0</v>
      </c>
      <c r="I26" s="41">
        <f>COUNTIF(Vertices[Out-Degree], "&gt;= " &amp; H26) - COUNTIF(Vertices[Out-Degree], "&gt;=" &amp; H27)</f>
        <v>0</v>
      </c>
      <c r="J26" s="40">
        <f t="shared" si="4"/>
        <v>0</v>
      </c>
      <c r="K26" s="41">
        <f>COUNTIF(Vertices[Betweenness Centrality], "&gt;= " &amp; J26) - COUNTIF(Vertices[Betweenness Centrality], "&gt;=" &amp; J27)</f>
        <v>0</v>
      </c>
      <c r="L26" s="40">
        <f t="shared" si="5"/>
        <v>0</v>
      </c>
      <c r="M26" s="41">
        <f>COUNTIF(Vertices[Closeness Centrality], "&gt;= " &amp; L26) - COUNTIF(Vertices[Closeness Centrality], "&gt;=" &amp; L27)</f>
        <v>0</v>
      </c>
      <c r="N26" s="40">
        <f t="shared" si="6"/>
        <v>0</v>
      </c>
      <c r="O26" s="41">
        <f>COUNTIF(Vertices[Eigenvector Centrality], "&gt;= " &amp; N26) - COUNTIF(Vertices[Eigenvector Centrality], "&gt;=" &amp; N27)</f>
        <v>0</v>
      </c>
      <c r="P26" s="40">
        <f t="shared" si="7"/>
        <v>0</v>
      </c>
      <c r="Q26" s="41">
        <f>COUNTIF(Vertices[PageRank], "&gt;= " &amp; P26) - COUNTIF(Vertices[PageRank], "&gt;=" &amp; P27)</f>
        <v>0</v>
      </c>
      <c r="R26" s="40">
        <f t="shared" si="8"/>
        <v>0</v>
      </c>
      <c r="S26" s="46">
        <f>COUNTIF(Vertices[Clustering Coefficient], "&gt;= " &amp; R26) - COUNTIF(Vertices[Clustering Coefficient], "&gt;=" &amp; R27)</f>
        <v>0</v>
      </c>
      <c r="T26" s="40" t="e">
        <f t="shared" ca="1" si="9"/>
        <v>#REF!</v>
      </c>
      <c r="U26" s="41" t="e">
        <f t="shared" ca="1" si="0"/>
        <v>#REF!</v>
      </c>
    </row>
    <row r="27" spans="1:21" x14ac:dyDescent="0.25">
      <c r="D27" s="35">
        <f t="shared" si="1"/>
        <v>0</v>
      </c>
      <c r="E27" s="3">
        <f>COUNTIF(Vertices[Degree], "&gt;= " &amp; D27) - COUNTIF(Vertices[Degree], "&gt;=" &amp; D28)</f>
        <v>0</v>
      </c>
      <c r="F27" s="42">
        <f t="shared" si="2"/>
        <v>0</v>
      </c>
      <c r="G27" s="43">
        <f>COUNTIF(Vertices[In-Degree], "&gt;= " &amp; F27) - COUNTIF(Vertices[In-Degree], "&gt;=" &amp; F28)</f>
        <v>0</v>
      </c>
      <c r="H27" s="42">
        <f t="shared" si="3"/>
        <v>0</v>
      </c>
      <c r="I27" s="43">
        <f>COUNTIF(Vertices[Out-Degree], "&gt;= " &amp; H27) - COUNTIF(Vertices[Out-Degree], "&gt;=" &amp; H28)</f>
        <v>0</v>
      </c>
      <c r="J27" s="42">
        <f t="shared" si="4"/>
        <v>0</v>
      </c>
      <c r="K27" s="43">
        <f>COUNTIF(Vertices[Betweenness Centrality], "&gt;= " &amp; J27) - COUNTIF(Vertices[Betweenness Centrality], "&gt;=" &amp; J28)</f>
        <v>0</v>
      </c>
      <c r="L27" s="42">
        <f t="shared" si="5"/>
        <v>0</v>
      </c>
      <c r="M27" s="43">
        <f>COUNTIF(Vertices[Closeness Centrality], "&gt;= " &amp; L27) - COUNTIF(Vertices[Closeness Centrality], "&gt;=" &amp; L28)</f>
        <v>0</v>
      </c>
      <c r="N27" s="42">
        <f t="shared" si="6"/>
        <v>0</v>
      </c>
      <c r="O27" s="43">
        <f>COUNTIF(Vertices[Eigenvector Centrality], "&gt;= " &amp; N27) - COUNTIF(Vertices[Eigenvector Centrality], "&gt;=" &amp; N28)</f>
        <v>0</v>
      </c>
      <c r="P27" s="42">
        <f t="shared" si="7"/>
        <v>0</v>
      </c>
      <c r="Q27" s="43">
        <f>COUNTIF(Vertices[PageRank], "&gt;= " &amp; P27) - COUNTIF(Vertices[PageRank], "&gt;=" &amp; P28)</f>
        <v>0</v>
      </c>
      <c r="R27" s="42">
        <f t="shared" si="8"/>
        <v>0</v>
      </c>
      <c r="S27" s="47">
        <f>COUNTIF(Vertices[Clustering Coefficient], "&gt;= " &amp; R27) - COUNTIF(Vertices[Clustering Coefficient], "&gt;=" &amp; R28)</f>
        <v>0</v>
      </c>
      <c r="T27" s="42" t="e">
        <f t="shared" ca="1" si="9"/>
        <v>#REF!</v>
      </c>
      <c r="U27" s="43" t="e">
        <f t="shared" ca="1" si="0"/>
        <v>#REF!</v>
      </c>
    </row>
    <row r="28" spans="1:21" x14ac:dyDescent="0.25">
      <c r="D28" s="35">
        <f t="shared" si="1"/>
        <v>0</v>
      </c>
      <c r="E28" s="3">
        <f>COUNTIF(Vertices[Degree], "&gt;= " &amp; D28) - COUNTIF(Vertices[Degree], "&gt;=" &amp; D29)</f>
        <v>0</v>
      </c>
      <c r="F28" s="40">
        <f t="shared" si="2"/>
        <v>0</v>
      </c>
      <c r="G28" s="41">
        <f>COUNTIF(Vertices[In-Degree], "&gt;= " &amp; F28) - COUNTIF(Vertices[In-Degree], "&gt;=" &amp; F29)</f>
        <v>0</v>
      </c>
      <c r="H28" s="40">
        <f t="shared" si="3"/>
        <v>0</v>
      </c>
      <c r="I28" s="41">
        <f>COUNTIF(Vertices[Out-Degree], "&gt;= " &amp; H28) - COUNTIF(Vertices[Out-Degree], "&gt;=" &amp; H29)</f>
        <v>0</v>
      </c>
      <c r="J28" s="40">
        <f t="shared" si="4"/>
        <v>0</v>
      </c>
      <c r="K28" s="41">
        <f>COUNTIF(Vertices[Betweenness Centrality], "&gt;= " &amp; J28) - COUNTIF(Vertices[Betweenness Centrality], "&gt;=" &amp; J29)</f>
        <v>0</v>
      </c>
      <c r="L28" s="40">
        <f t="shared" si="5"/>
        <v>0</v>
      </c>
      <c r="M28" s="41">
        <f>COUNTIF(Vertices[Closeness Centrality], "&gt;= " &amp; L28) - COUNTIF(Vertices[Closeness Centrality], "&gt;=" &amp; L29)</f>
        <v>0</v>
      </c>
      <c r="N28" s="40">
        <f t="shared" si="6"/>
        <v>0</v>
      </c>
      <c r="O28" s="41">
        <f>COUNTIF(Vertices[Eigenvector Centrality], "&gt;= " &amp; N28) - COUNTIF(Vertices[Eigenvector Centrality], "&gt;=" &amp; N29)</f>
        <v>0</v>
      </c>
      <c r="P28" s="40">
        <f t="shared" si="7"/>
        <v>0</v>
      </c>
      <c r="Q28" s="41">
        <f>COUNTIF(Vertices[PageRank], "&gt;= " &amp; P28) - COUNTIF(Vertices[PageRank], "&gt;=" &amp; P29)</f>
        <v>0</v>
      </c>
      <c r="R28" s="40">
        <f t="shared" si="8"/>
        <v>0</v>
      </c>
      <c r="S28" s="46">
        <f>COUNTIF(Vertices[Clustering Coefficient], "&gt;= " &amp; R28) - COUNTIF(Vertices[Clustering Coefficient], "&gt;=" &amp; R29)</f>
        <v>0</v>
      </c>
      <c r="T28" s="40" t="e">
        <f t="shared" ca="1" si="9"/>
        <v>#REF!</v>
      </c>
      <c r="U28" s="41" t="e">
        <f t="shared" ca="1" si="0"/>
        <v>#REF!</v>
      </c>
    </row>
    <row r="29" spans="1:21" x14ac:dyDescent="0.25">
      <c r="D29" s="35">
        <f t="shared" si="1"/>
        <v>0</v>
      </c>
      <c r="E29" s="3">
        <f>COUNTIF(Vertices[Degree], "&gt;= " &amp; D29) - COUNTIF(Vertices[Degree], "&gt;=" &amp; D30)</f>
        <v>0</v>
      </c>
      <c r="F29" s="42">
        <f t="shared" si="2"/>
        <v>0</v>
      </c>
      <c r="G29" s="43">
        <f>COUNTIF(Vertices[In-Degree], "&gt;= " &amp; F29) - COUNTIF(Vertices[In-Degree], "&gt;=" &amp; F30)</f>
        <v>0</v>
      </c>
      <c r="H29" s="42">
        <f t="shared" si="3"/>
        <v>0</v>
      </c>
      <c r="I29" s="43">
        <f>COUNTIF(Vertices[Out-Degree], "&gt;= " &amp; H29) - COUNTIF(Vertices[Out-Degree], "&gt;=" &amp; H30)</f>
        <v>0</v>
      </c>
      <c r="J29" s="42">
        <f t="shared" si="4"/>
        <v>0</v>
      </c>
      <c r="K29" s="43">
        <f>COUNTIF(Vertices[Betweenness Centrality], "&gt;= " &amp; J29) - COUNTIF(Vertices[Betweenness Centrality], "&gt;=" &amp; J30)</f>
        <v>0</v>
      </c>
      <c r="L29" s="42">
        <f t="shared" si="5"/>
        <v>0</v>
      </c>
      <c r="M29" s="43">
        <f>COUNTIF(Vertices[Closeness Centrality], "&gt;= " &amp; L29) - COUNTIF(Vertices[Closeness Centrality], "&gt;=" &amp; L30)</f>
        <v>0</v>
      </c>
      <c r="N29" s="42">
        <f t="shared" si="6"/>
        <v>0</v>
      </c>
      <c r="O29" s="43">
        <f>COUNTIF(Vertices[Eigenvector Centrality], "&gt;= " &amp; N29) - COUNTIF(Vertices[Eigenvector Centrality], "&gt;=" &amp; N30)</f>
        <v>0</v>
      </c>
      <c r="P29" s="42">
        <f t="shared" si="7"/>
        <v>0</v>
      </c>
      <c r="Q29" s="43">
        <f>COUNTIF(Vertices[PageRank], "&gt;= " &amp; P29) - COUNTIF(Vertices[PageRank], "&gt;=" &amp; P30)</f>
        <v>0</v>
      </c>
      <c r="R29" s="42">
        <f t="shared" si="8"/>
        <v>0</v>
      </c>
      <c r="S29" s="47">
        <f>COUNTIF(Vertices[Clustering Coefficient], "&gt;= " &amp; R29) - COUNTIF(Vertices[Clustering Coefficient], "&gt;=" &amp; R30)</f>
        <v>0</v>
      </c>
      <c r="T29" s="42" t="e">
        <f t="shared" ca="1" si="9"/>
        <v>#REF!</v>
      </c>
      <c r="U29" s="43" t="e">
        <f t="shared" ca="1" si="0"/>
        <v>#REF!</v>
      </c>
    </row>
    <row r="30" spans="1:21" x14ac:dyDescent="0.25">
      <c r="D30" s="35">
        <f t="shared" si="1"/>
        <v>0</v>
      </c>
      <c r="E30" s="3">
        <f>COUNTIF(Vertices[Degree], "&gt;= " &amp; D30) - COUNTIF(Vertices[Degree], "&gt;=" &amp; D31)</f>
        <v>0</v>
      </c>
      <c r="F30" s="40">
        <f t="shared" si="2"/>
        <v>0</v>
      </c>
      <c r="G30" s="41">
        <f>COUNTIF(Vertices[In-Degree], "&gt;= " &amp; F30) - COUNTIF(Vertices[In-Degree], "&gt;=" &amp; F31)</f>
        <v>0</v>
      </c>
      <c r="H30" s="40">
        <f t="shared" si="3"/>
        <v>0</v>
      </c>
      <c r="I30" s="41">
        <f>COUNTIF(Vertices[Out-Degree], "&gt;= " &amp; H30) - COUNTIF(Vertices[Out-Degree], "&gt;=" &amp; H31)</f>
        <v>0</v>
      </c>
      <c r="J30" s="40">
        <f t="shared" si="4"/>
        <v>0</v>
      </c>
      <c r="K30" s="41">
        <f>COUNTIF(Vertices[Betweenness Centrality], "&gt;= " &amp; J30) - COUNTIF(Vertices[Betweenness Centrality], "&gt;=" &amp; J31)</f>
        <v>0</v>
      </c>
      <c r="L30" s="40">
        <f t="shared" si="5"/>
        <v>0</v>
      </c>
      <c r="M30" s="41">
        <f>COUNTIF(Vertices[Closeness Centrality], "&gt;= " &amp; L30) - COUNTIF(Vertices[Closeness Centrality], "&gt;=" &amp; L31)</f>
        <v>0</v>
      </c>
      <c r="N30" s="40">
        <f t="shared" si="6"/>
        <v>0</v>
      </c>
      <c r="O30" s="41">
        <f>COUNTIF(Vertices[Eigenvector Centrality], "&gt;= " &amp; N30) - COUNTIF(Vertices[Eigenvector Centrality], "&gt;=" &amp; N31)</f>
        <v>0</v>
      </c>
      <c r="P30" s="40">
        <f t="shared" si="7"/>
        <v>0</v>
      </c>
      <c r="Q30" s="41">
        <f>COUNTIF(Vertices[PageRank], "&gt;= " &amp; P30) - COUNTIF(Vertices[PageRank], "&gt;=" &amp; P31)</f>
        <v>0</v>
      </c>
      <c r="R30" s="40">
        <f t="shared" si="8"/>
        <v>0</v>
      </c>
      <c r="S30" s="46">
        <f>COUNTIF(Vertices[Clustering Coefficient], "&gt;= " &amp; R30) - COUNTIF(Vertices[Clustering Coefficient], "&gt;=" &amp; R31)</f>
        <v>0</v>
      </c>
      <c r="T30" s="40" t="e">
        <f t="shared" ca="1" si="9"/>
        <v>#REF!</v>
      </c>
      <c r="U30" s="41" t="e">
        <f t="shared" ca="1" si="0"/>
        <v>#REF!</v>
      </c>
    </row>
    <row r="31" spans="1:21" x14ac:dyDescent="0.25">
      <c r="D31" s="35">
        <f t="shared" si="1"/>
        <v>0</v>
      </c>
      <c r="E31" s="3">
        <f>COUNTIF(Vertices[Degree], "&gt;= " &amp; D31) - COUNTIF(Vertices[Degree], "&gt;=" &amp; D32)</f>
        <v>0</v>
      </c>
      <c r="F31" s="42">
        <f t="shared" si="2"/>
        <v>0</v>
      </c>
      <c r="G31" s="43">
        <f>COUNTIF(Vertices[In-Degree], "&gt;= " &amp; F31) - COUNTIF(Vertices[In-Degree], "&gt;=" &amp; F32)</f>
        <v>0</v>
      </c>
      <c r="H31" s="42">
        <f t="shared" si="3"/>
        <v>0</v>
      </c>
      <c r="I31" s="43">
        <f>COUNTIF(Vertices[Out-Degree], "&gt;= " &amp; H31) - COUNTIF(Vertices[Out-Degree], "&gt;=" &amp; H32)</f>
        <v>0</v>
      </c>
      <c r="J31" s="42">
        <f t="shared" si="4"/>
        <v>0</v>
      </c>
      <c r="K31" s="43">
        <f>COUNTIF(Vertices[Betweenness Centrality], "&gt;= " &amp; J31) - COUNTIF(Vertices[Betweenness Centrality], "&gt;=" &amp; J32)</f>
        <v>0</v>
      </c>
      <c r="L31" s="42">
        <f t="shared" si="5"/>
        <v>0</v>
      </c>
      <c r="M31" s="43">
        <f>COUNTIF(Vertices[Closeness Centrality], "&gt;= " &amp; L31) - COUNTIF(Vertices[Closeness Centrality], "&gt;=" &amp; L32)</f>
        <v>0</v>
      </c>
      <c r="N31" s="42">
        <f t="shared" si="6"/>
        <v>0</v>
      </c>
      <c r="O31" s="43">
        <f>COUNTIF(Vertices[Eigenvector Centrality], "&gt;= " &amp; N31) - COUNTIF(Vertices[Eigenvector Centrality], "&gt;=" &amp; N32)</f>
        <v>0</v>
      </c>
      <c r="P31" s="42">
        <f t="shared" si="7"/>
        <v>0</v>
      </c>
      <c r="Q31" s="43">
        <f>COUNTIF(Vertices[PageRank], "&gt;= " &amp; P31) - COUNTIF(Vertices[PageRank], "&gt;=" &amp; P32)</f>
        <v>0</v>
      </c>
      <c r="R31" s="42">
        <f t="shared" si="8"/>
        <v>0</v>
      </c>
      <c r="S31" s="47">
        <f>COUNTIF(Vertices[Clustering Coefficient], "&gt;= " &amp; R31) - COUNTIF(Vertices[Clustering Coefficient], "&gt;=" &amp; R32)</f>
        <v>0</v>
      </c>
      <c r="T31" s="42" t="e">
        <f t="shared" ca="1" si="9"/>
        <v>#REF!</v>
      </c>
      <c r="U31" s="43" t="e">
        <f t="shared" ca="1" si="0"/>
        <v>#REF!</v>
      </c>
    </row>
    <row r="32" spans="1:21" x14ac:dyDescent="0.25">
      <c r="D32" s="35">
        <f t="shared" si="1"/>
        <v>0</v>
      </c>
      <c r="E32" s="3">
        <f>COUNTIF(Vertices[Degree], "&gt;= " &amp; D32) - COUNTIF(Vertices[Degree], "&gt;=" &amp; D33)</f>
        <v>0</v>
      </c>
      <c r="F32" s="40">
        <f t="shared" si="2"/>
        <v>0</v>
      </c>
      <c r="G32" s="41">
        <f>COUNTIF(Vertices[In-Degree], "&gt;= " &amp; F32) - COUNTIF(Vertices[In-Degree], "&gt;=" &amp; F33)</f>
        <v>0</v>
      </c>
      <c r="H32" s="40">
        <f t="shared" si="3"/>
        <v>0</v>
      </c>
      <c r="I32" s="41">
        <f>COUNTIF(Vertices[Out-Degree], "&gt;= " &amp; H32) - COUNTIF(Vertices[Out-Degree], "&gt;=" &amp; H33)</f>
        <v>0</v>
      </c>
      <c r="J32" s="40">
        <f t="shared" si="4"/>
        <v>0</v>
      </c>
      <c r="K32" s="41">
        <f>COUNTIF(Vertices[Betweenness Centrality], "&gt;= " &amp; J32) - COUNTIF(Vertices[Betweenness Centrality], "&gt;=" &amp; J33)</f>
        <v>0</v>
      </c>
      <c r="L32" s="40">
        <f t="shared" si="5"/>
        <v>0</v>
      </c>
      <c r="M32" s="41">
        <f>COUNTIF(Vertices[Closeness Centrality], "&gt;= " &amp; L32) - COUNTIF(Vertices[Closeness Centrality], "&gt;=" &amp; L33)</f>
        <v>0</v>
      </c>
      <c r="N32" s="40">
        <f t="shared" si="6"/>
        <v>0</v>
      </c>
      <c r="O32" s="41">
        <f>COUNTIF(Vertices[Eigenvector Centrality], "&gt;= " &amp; N32) - COUNTIF(Vertices[Eigenvector Centrality], "&gt;=" &amp; N33)</f>
        <v>0</v>
      </c>
      <c r="P32" s="40">
        <f t="shared" si="7"/>
        <v>0</v>
      </c>
      <c r="Q32" s="41">
        <f>COUNTIF(Vertices[PageRank], "&gt;= " &amp; P32) - COUNTIF(Vertices[PageRank], "&gt;=" &amp; P33)</f>
        <v>0</v>
      </c>
      <c r="R32" s="40">
        <f t="shared" si="8"/>
        <v>0</v>
      </c>
      <c r="S32" s="46">
        <f>COUNTIF(Vertices[Clustering Coefficient], "&gt;= " &amp; R32) - COUNTIF(Vertices[Clustering Coefficient], "&gt;=" &amp; R33)</f>
        <v>0</v>
      </c>
      <c r="T32" s="40" t="e">
        <f t="shared" ca="1" si="9"/>
        <v>#REF!</v>
      </c>
      <c r="U32" s="41" t="e">
        <f t="shared" ca="1" si="0"/>
        <v>#REF!</v>
      </c>
    </row>
    <row r="33" spans="1:21" x14ac:dyDescent="0.25">
      <c r="A33" s="36" t="s">
        <v>93</v>
      </c>
      <c r="B33" s="49" t="str">
        <f>IF(COUNT(Vertices[Degree])&gt;0, D2, NoMetricMessage)</f>
        <v>Not Available</v>
      </c>
      <c r="D33" s="35">
        <f t="shared" si="1"/>
        <v>0</v>
      </c>
      <c r="E33" s="3">
        <f>COUNTIF(Vertices[Degree], "&gt;= " &amp; D33) - COUNTIF(Vertices[Degree], "&gt;=" &amp; D34)</f>
        <v>0</v>
      </c>
      <c r="F33" s="42">
        <f t="shared" si="2"/>
        <v>0</v>
      </c>
      <c r="G33" s="43">
        <f>COUNTIF(Vertices[In-Degree], "&gt;= " &amp; F33) - COUNTIF(Vertices[In-Degree], "&gt;=" &amp; F34)</f>
        <v>0</v>
      </c>
      <c r="H33" s="42">
        <f t="shared" si="3"/>
        <v>0</v>
      </c>
      <c r="I33" s="43">
        <f>COUNTIF(Vertices[Out-Degree], "&gt;= " &amp; H33) - COUNTIF(Vertices[Out-Degree], "&gt;=" &amp; H34)</f>
        <v>0</v>
      </c>
      <c r="J33" s="42">
        <f t="shared" si="4"/>
        <v>0</v>
      </c>
      <c r="K33" s="43">
        <f>COUNTIF(Vertices[Betweenness Centrality], "&gt;= " &amp; J33) - COUNTIF(Vertices[Betweenness Centrality], "&gt;=" &amp; J34)</f>
        <v>0</v>
      </c>
      <c r="L33" s="42">
        <f t="shared" si="5"/>
        <v>0</v>
      </c>
      <c r="M33" s="43">
        <f>COUNTIF(Vertices[Closeness Centrality], "&gt;= " &amp; L33) - COUNTIF(Vertices[Closeness Centrality], "&gt;=" &amp; L34)</f>
        <v>0</v>
      </c>
      <c r="N33" s="42">
        <f t="shared" si="6"/>
        <v>0</v>
      </c>
      <c r="O33" s="43">
        <f>COUNTIF(Vertices[Eigenvector Centrality], "&gt;= " &amp; N33) - COUNTIF(Vertices[Eigenvector Centrality], "&gt;=" &amp; N34)</f>
        <v>0</v>
      </c>
      <c r="P33" s="42">
        <f t="shared" si="7"/>
        <v>0</v>
      </c>
      <c r="Q33" s="43">
        <f>COUNTIF(Vertices[PageRank], "&gt;= " &amp; P33) - COUNTIF(Vertices[PageRank], "&gt;=" &amp; P34)</f>
        <v>0</v>
      </c>
      <c r="R33" s="42">
        <f t="shared" si="8"/>
        <v>0</v>
      </c>
      <c r="S33" s="47">
        <f>COUNTIF(Vertices[Clustering Coefficient], "&gt;= " &amp; R33) - COUNTIF(Vertices[Clustering Coefficient], "&gt;=" &amp; R34)</f>
        <v>0</v>
      </c>
      <c r="T33" s="42" t="e">
        <f t="shared" ca="1" si="9"/>
        <v>#REF!</v>
      </c>
      <c r="U33" s="43" t="e">
        <f t="shared" ca="1" si="0"/>
        <v>#REF!</v>
      </c>
    </row>
    <row r="34" spans="1:21" x14ac:dyDescent="0.25">
      <c r="A34" s="36" t="s">
        <v>94</v>
      </c>
      <c r="B34" s="49" t="str">
        <f>IF(COUNT(Vertices[Degree])&gt;0, D45, NoMetricMessage)</f>
        <v>Not Available</v>
      </c>
      <c r="D34" s="35">
        <f t="shared" si="1"/>
        <v>0</v>
      </c>
      <c r="E34" s="3">
        <f>COUNTIF(Vertices[Degree], "&gt;= " &amp; D34) - COUNTIF(Vertices[Degree], "&gt;=" &amp; D35)</f>
        <v>0</v>
      </c>
      <c r="F34" s="40">
        <f t="shared" si="2"/>
        <v>0</v>
      </c>
      <c r="G34" s="41">
        <f>COUNTIF(Vertices[In-Degree], "&gt;= " &amp; F34) - COUNTIF(Vertices[In-Degree], "&gt;=" &amp; F35)</f>
        <v>0</v>
      </c>
      <c r="H34" s="40">
        <f t="shared" si="3"/>
        <v>0</v>
      </c>
      <c r="I34" s="41">
        <f>COUNTIF(Vertices[Out-Degree], "&gt;= " &amp; H34) - COUNTIF(Vertices[Out-Degree], "&gt;=" &amp; H35)</f>
        <v>0</v>
      </c>
      <c r="J34" s="40">
        <f t="shared" si="4"/>
        <v>0</v>
      </c>
      <c r="K34" s="41">
        <f>COUNTIF(Vertices[Betweenness Centrality], "&gt;= " &amp; J34) - COUNTIF(Vertices[Betweenness Centrality], "&gt;=" &amp; J35)</f>
        <v>0</v>
      </c>
      <c r="L34" s="40">
        <f t="shared" si="5"/>
        <v>0</v>
      </c>
      <c r="M34" s="41">
        <f>COUNTIF(Vertices[Closeness Centrality], "&gt;= " &amp; L34) - COUNTIF(Vertices[Closeness Centrality], "&gt;=" &amp; L35)</f>
        <v>0</v>
      </c>
      <c r="N34" s="40">
        <f t="shared" si="6"/>
        <v>0</v>
      </c>
      <c r="O34" s="41">
        <f>COUNTIF(Vertices[Eigenvector Centrality], "&gt;= " &amp; N34) - COUNTIF(Vertices[Eigenvector Centrality], "&gt;=" &amp; N35)</f>
        <v>0</v>
      </c>
      <c r="P34" s="40">
        <f t="shared" si="7"/>
        <v>0</v>
      </c>
      <c r="Q34" s="41">
        <f>COUNTIF(Vertices[PageRank], "&gt;= " &amp; P34) - COUNTIF(Vertices[PageRank], "&gt;=" &amp; P35)</f>
        <v>0</v>
      </c>
      <c r="R34" s="40">
        <f t="shared" si="8"/>
        <v>0</v>
      </c>
      <c r="S34" s="46">
        <f>COUNTIF(Vertices[Clustering Coefficient], "&gt;= " &amp; R34) - COUNTIF(Vertices[Clustering Coefficient], "&gt;=" &amp; R35)</f>
        <v>0</v>
      </c>
      <c r="T34" s="40" t="e">
        <f t="shared" ca="1" si="9"/>
        <v>#REF!</v>
      </c>
      <c r="U34" s="41" t="e">
        <f t="shared" ca="1" si="0"/>
        <v>#REF!</v>
      </c>
    </row>
    <row r="35" spans="1:21" x14ac:dyDescent="0.25">
      <c r="A35" s="36" t="s">
        <v>95</v>
      </c>
      <c r="B35" s="50" t="str">
        <f>IFERROR(AVERAGE(Vertices[Degree]),NoMetricMessage)</f>
        <v>Not Available</v>
      </c>
      <c r="D35" s="35">
        <f t="shared" si="1"/>
        <v>0</v>
      </c>
      <c r="E35" s="3">
        <f>COUNTIF(Vertices[Degree], "&gt;= " &amp; D35) - COUNTIF(Vertices[Degree], "&gt;=" &amp; D36)</f>
        <v>0</v>
      </c>
      <c r="F35" s="42">
        <f t="shared" si="2"/>
        <v>0</v>
      </c>
      <c r="G35" s="43">
        <f>COUNTIF(Vertices[In-Degree], "&gt;= " &amp; F35) - COUNTIF(Vertices[In-Degree], "&gt;=" &amp; F36)</f>
        <v>0</v>
      </c>
      <c r="H35" s="42">
        <f t="shared" si="3"/>
        <v>0</v>
      </c>
      <c r="I35" s="43">
        <f>COUNTIF(Vertices[Out-Degree], "&gt;= " &amp; H35) - COUNTIF(Vertices[Out-Degree], "&gt;=" &amp; H36)</f>
        <v>0</v>
      </c>
      <c r="J35" s="42">
        <f t="shared" si="4"/>
        <v>0</v>
      </c>
      <c r="K35" s="43">
        <f>COUNTIF(Vertices[Betweenness Centrality], "&gt;= " &amp; J35) - COUNTIF(Vertices[Betweenness Centrality], "&gt;=" &amp; J36)</f>
        <v>0</v>
      </c>
      <c r="L35" s="42">
        <f t="shared" si="5"/>
        <v>0</v>
      </c>
      <c r="M35" s="43">
        <f>COUNTIF(Vertices[Closeness Centrality], "&gt;= " &amp; L35) - COUNTIF(Vertices[Closeness Centrality], "&gt;=" &amp; L36)</f>
        <v>0</v>
      </c>
      <c r="N35" s="42">
        <f t="shared" si="6"/>
        <v>0</v>
      </c>
      <c r="O35" s="43">
        <f>COUNTIF(Vertices[Eigenvector Centrality], "&gt;= " &amp; N35) - COUNTIF(Vertices[Eigenvector Centrality], "&gt;=" &amp; N36)</f>
        <v>0</v>
      </c>
      <c r="P35" s="42">
        <f t="shared" si="7"/>
        <v>0</v>
      </c>
      <c r="Q35" s="43">
        <f>COUNTIF(Vertices[PageRank], "&gt;= " &amp; P35) - COUNTIF(Vertices[PageRank], "&gt;=" &amp; P36)</f>
        <v>0</v>
      </c>
      <c r="R35" s="42">
        <f t="shared" si="8"/>
        <v>0</v>
      </c>
      <c r="S35" s="47">
        <f>COUNTIF(Vertices[Clustering Coefficient], "&gt;= " &amp; R35) - COUNTIF(Vertices[Clustering Coefficient], "&gt;=" &amp; R36)</f>
        <v>0</v>
      </c>
      <c r="T35" s="42" t="e">
        <f t="shared" ca="1" si="9"/>
        <v>#REF!</v>
      </c>
      <c r="U35" s="43" t="e">
        <f t="shared" ca="1" si="0"/>
        <v>#REF!</v>
      </c>
    </row>
    <row r="36" spans="1:21" x14ac:dyDescent="0.25">
      <c r="A36" s="36" t="s">
        <v>96</v>
      </c>
      <c r="B36" s="50" t="str">
        <f>IFERROR(MEDIAN(Vertices[Degree]),NoMetricMessage)</f>
        <v>Not Available</v>
      </c>
      <c r="D36" s="35">
        <f t="shared" si="1"/>
        <v>0</v>
      </c>
      <c r="E36" s="3">
        <f>COUNTIF(Vertices[Degree], "&gt;= " &amp; D36) - COUNTIF(Vertices[Degree], "&gt;=" &amp; D37)</f>
        <v>0</v>
      </c>
      <c r="F36" s="40">
        <f t="shared" si="2"/>
        <v>0</v>
      </c>
      <c r="G36" s="41">
        <f>COUNTIF(Vertices[In-Degree], "&gt;= " &amp; F36) - COUNTIF(Vertices[In-Degree], "&gt;=" &amp; F37)</f>
        <v>0</v>
      </c>
      <c r="H36" s="40">
        <f t="shared" si="3"/>
        <v>0</v>
      </c>
      <c r="I36" s="41">
        <f>COUNTIF(Vertices[Out-Degree], "&gt;= " &amp; H36) - COUNTIF(Vertices[Out-Degree], "&gt;=" &amp; H37)</f>
        <v>0</v>
      </c>
      <c r="J36" s="40">
        <f t="shared" si="4"/>
        <v>0</v>
      </c>
      <c r="K36" s="41">
        <f>COUNTIF(Vertices[Betweenness Centrality], "&gt;= " &amp; J36) - COUNTIF(Vertices[Betweenness Centrality], "&gt;=" &amp; J37)</f>
        <v>0</v>
      </c>
      <c r="L36" s="40">
        <f t="shared" si="5"/>
        <v>0</v>
      </c>
      <c r="M36" s="41">
        <f>COUNTIF(Vertices[Closeness Centrality], "&gt;= " &amp; L36) - COUNTIF(Vertices[Closeness Centrality], "&gt;=" &amp; L37)</f>
        <v>0</v>
      </c>
      <c r="N36" s="40">
        <f t="shared" si="6"/>
        <v>0</v>
      </c>
      <c r="O36" s="41">
        <f>COUNTIF(Vertices[Eigenvector Centrality], "&gt;= " &amp; N36) - COUNTIF(Vertices[Eigenvector Centrality], "&gt;=" &amp; N37)</f>
        <v>0</v>
      </c>
      <c r="P36" s="40">
        <f t="shared" si="7"/>
        <v>0</v>
      </c>
      <c r="Q36" s="41">
        <f>COUNTIF(Vertices[PageRank], "&gt;= " &amp; P36) - COUNTIF(Vertices[PageRank], "&gt;=" &amp; P37)</f>
        <v>0</v>
      </c>
      <c r="R36" s="40">
        <f t="shared" si="8"/>
        <v>0</v>
      </c>
      <c r="S36" s="46">
        <f>COUNTIF(Vertices[Clustering Coefficient], "&gt;= " &amp; R36) - COUNTIF(Vertices[Clustering Coefficient], "&gt;=" &amp; R37)</f>
        <v>0</v>
      </c>
      <c r="T36" s="40" t="e">
        <f t="shared" ca="1" si="9"/>
        <v>#REF!</v>
      </c>
      <c r="U36" s="41" t="e">
        <f t="shared" ca="1" si="0"/>
        <v>#REF!</v>
      </c>
    </row>
    <row r="37" spans="1:21" x14ac:dyDescent="0.25">
      <c r="D37" s="35">
        <f t="shared" si="1"/>
        <v>0</v>
      </c>
      <c r="E37" s="3">
        <f>COUNTIF(Vertices[Degree], "&gt;= " &amp; D37) - COUNTIF(Vertices[Degree], "&gt;=" &amp; D38)</f>
        <v>0</v>
      </c>
      <c r="F37" s="42">
        <f t="shared" si="2"/>
        <v>0</v>
      </c>
      <c r="G37" s="43">
        <f>COUNTIF(Vertices[In-Degree], "&gt;= " &amp; F37) - COUNTIF(Vertices[In-Degree], "&gt;=" &amp; F38)</f>
        <v>0</v>
      </c>
      <c r="H37" s="42">
        <f t="shared" si="3"/>
        <v>0</v>
      </c>
      <c r="I37" s="43">
        <f>COUNTIF(Vertices[Out-Degree], "&gt;= " &amp; H37) - COUNTIF(Vertices[Out-Degree], "&gt;=" &amp; H38)</f>
        <v>0</v>
      </c>
      <c r="J37" s="42">
        <f t="shared" si="4"/>
        <v>0</v>
      </c>
      <c r="K37" s="43">
        <f>COUNTIF(Vertices[Betweenness Centrality], "&gt;= " &amp; J37) - COUNTIF(Vertices[Betweenness Centrality], "&gt;=" &amp; J38)</f>
        <v>0</v>
      </c>
      <c r="L37" s="42">
        <f t="shared" si="5"/>
        <v>0</v>
      </c>
      <c r="M37" s="43">
        <f>COUNTIF(Vertices[Closeness Centrality], "&gt;= " &amp; L37) - COUNTIF(Vertices[Closeness Centrality], "&gt;=" &amp; L38)</f>
        <v>0</v>
      </c>
      <c r="N37" s="42">
        <f t="shared" si="6"/>
        <v>0</v>
      </c>
      <c r="O37" s="43">
        <f>COUNTIF(Vertices[Eigenvector Centrality], "&gt;= " &amp; N37) - COUNTIF(Vertices[Eigenvector Centrality], "&gt;=" &amp; N38)</f>
        <v>0</v>
      </c>
      <c r="P37" s="42">
        <f t="shared" si="7"/>
        <v>0</v>
      </c>
      <c r="Q37" s="43">
        <f>COUNTIF(Vertices[PageRank], "&gt;= " &amp; P37) - COUNTIF(Vertices[PageRank], "&gt;=" &amp; P38)</f>
        <v>0</v>
      </c>
      <c r="R37" s="42">
        <f t="shared" si="8"/>
        <v>0</v>
      </c>
      <c r="S37" s="47">
        <f>COUNTIF(Vertices[Clustering Coefficient], "&gt;= " &amp; R37) - COUNTIF(Vertices[Clustering Coefficient], "&gt;=" &amp; R38)</f>
        <v>0</v>
      </c>
      <c r="T37" s="42" t="e">
        <f t="shared" ca="1" si="9"/>
        <v>#REF!</v>
      </c>
      <c r="U37" s="43" t="e">
        <f t="shared" ca="1" si="0"/>
        <v>#REF!</v>
      </c>
    </row>
    <row r="38" spans="1:21" x14ac:dyDescent="0.25">
      <c r="D38" s="35">
        <f t="shared" si="1"/>
        <v>0</v>
      </c>
      <c r="E38" s="3">
        <f>COUNTIF(Vertices[Degree], "&gt;= " &amp; D38) - COUNTIF(Vertices[Degree], "&gt;=" &amp; D39)</f>
        <v>0</v>
      </c>
      <c r="F38" s="40">
        <f t="shared" si="2"/>
        <v>0</v>
      </c>
      <c r="G38" s="41">
        <f>COUNTIF(Vertices[In-Degree], "&gt;= " &amp; F38) - COUNTIF(Vertices[In-Degree], "&gt;=" &amp; F39)</f>
        <v>0</v>
      </c>
      <c r="H38" s="40">
        <f t="shared" si="3"/>
        <v>0</v>
      </c>
      <c r="I38" s="41">
        <f>COUNTIF(Vertices[Out-Degree], "&gt;= " &amp; H38) - COUNTIF(Vertices[Out-Degree], "&gt;=" &amp; H39)</f>
        <v>0</v>
      </c>
      <c r="J38" s="40">
        <f t="shared" si="4"/>
        <v>0</v>
      </c>
      <c r="K38" s="41">
        <f>COUNTIF(Vertices[Betweenness Centrality], "&gt;= " &amp; J38) - COUNTIF(Vertices[Betweenness Centrality], "&gt;=" &amp; J39)</f>
        <v>0</v>
      </c>
      <c r="L38" s="40">
        <f t="shared" si="5"/>
        <v>0</v>
      </c>
      <c r="M38" s="41">
        <f>COUNTIF(Vertices[Closeness Centrality], "&gt;= " &amp; L38) - COUNTIF(Vertices[Closeness Centrality], "&gt;=" &amp; L39)</f>
        <v>0</v>
      </c>
      <c r="N38" s="40">
        <f t="shared" si="6"/>
        <v>0</v>
      </c>
      <c r="O38" s="41">
        <f>COUNTIF(Vertices[Eigenvector Centrality], "&gt;= " &amp; N38) - COUNTIF(Vertices[Eigenvector Centrality], "&gt;=" &amp; N39)</f>
        <v>0</v>
      </c>
      <c r="P38" s="40">
        <f t="shared" si="7"/>
        <v>0</v>
      </c>
      <c r="Q38" s="41">
        <f>COUNTIF(Vertices[PageRank], "&gt;= " &amp; P38) - COUNTIF(Vertices[PageRank], "&gt;=" &amp; P39)</f>
        <v>0</v>
      </c>
      <c r="R38" s="40">
        <f t="shared" si="8"/>
        <v>0</v>
      </c>
      <c r="S38" s="46">
        <f>COUNTIF(Vertices[Clustering Coefficient], "&gt;= " &amp; R38) - COUNTIF(Vertices[Clustering Coefficient], "&gt;=" &amp; R39)</f>
        <v>0</v>
      </c>
      <c r="T38" s="40" t="e">
        <f t="shared" ca="1" si="9"/>
        <v>#REF!</v>
      </c>
      <c r="U38" s="41" t="e">
        <f t="shared" ca="1" si="0"/>
        <v>#REF!</v>
      </c>
    </row>
    <row r="39" spans="1:21" x14ac:dyDescent="0.25">
      <c r="D39" s="35">
        <f t="shared" si="1"/>
        <v>0</v>
      </c>
      <c r="E39" s="3">
        <f>COUNTIF(Vertices[Degree], "&gt;= " &amp; D39) - COUNTIF(Vertices[Degree], "&gt;=" &amp; D40)</f>
        <v>0</v>
      </c>
      <c r="F39" s="42">
        <f t="shared" si="2"/>
        <v>0</v>
      </c>
      <c r="G39" s="43">
        <f>COUNTIF(Vertices[In-Degree], "&gt;= " &amp; F39) - COUNTIF(Vertices[In-Degree], "&gt;=" &amp; F40)</f>
        <v>0</v>
      </c>
      <c r="H39" s="42">
        <f t="shared" si="3"/>
        <v>0</v>
      </c>
      <c r="I39" s="43">
        <f>COUNTIF(Vertices[Out-Degree], "&gt;= " &amp; H39) - COUNTIF(Vertices[Out-Degree], "&gt;=" &amp; H40)</f>
        <v>0</v>
      </c>
      <c r="J39" s="42">
        <f t="shared" si="4"/>
        <v>0</v>
      </c>
      <c r="K39" s="43">
        <f>COUNTIF(Vertices[Betweenness Centrality], "&gt;= " &amp; J39) - COUNTIF(Vertices[Betweenness Centrality], "&gt;=" &amp; J40)</f>
        <v>0</v>
      </c>
      <c r="L39" s="42">
        <f t="shared" si="5"/>
        <v>0</v>
      </c>
      <c r="M39" s="43">
        <f>COUNTIF(Vertices[Closeness Centrality], "&gt;= " &amp; L39) - COUNTIF(Vertices[Closeness Centrality], "&gt;=" &amp; L40)</f>
        <v>0</v>
      </c>
      <c r="N39" s="42">
        <f t="shared" si="6"/>
        <v>0</v>
      </c>
      <c r="O39" s="43">
        <f>COUNTIF(Vertices[Eigenvector Centrality], "&gt;= " &amp; N39) - COUNTIF(Vertices[Eigenvector Centrality], "&gt;=" &amp; N40)</f>
        <v>0</v>
      </c>
      <c r="P39" s="42">
        <f t="shared" si="7"/>
        <v>0</v>
      </c>
      <c r="Q39" s="43">
        <f>COUNTIF(Vertices[PageRank], "&gt;= " &amp; P39) - COUNTIF(Vertices[PageRank], "&gt;=" &amp; P40)</f>
        <v>0</v>
      </c>
      <c r="R39" s="42">
        <f t="shared" si="8"/>
        <v>0</v>
      </c>
      <c r="S39" s="47">
        <f>COUNTIF(Vertices[Clustering Coefficient], "&gt;= " &amp; R39) - COUNTIF(Vertices[Clustering Coefficient], "&gt;=" &amp; R40)</f>
        <v>0</v>
      </c>
      <c r="T39" s="42" t="e">
        <f t="shared" ca="1" si="9"/>
        <v>#REF!</v>
      </c>
      <c r="U39" s="43" t="e">
        <f t="shared" ca="1" si="0"/>
        <v>#REF!</v>
      </c>
    </row>
    <row r="40" spans="1:21" x14ac:dyDescent="0.25">
      <c r="D40" s="35">
        <f t="shared" si="1"/>
        <v>0</v>
      </c>
      <c r="E40" s="3">
        <f>COUNTIF(Vertices[Degree], "&gt;= " &amp; D40) - COUNTIF(Vertices[Degree], "&gt;=" &amp; D41)</f>
        <v>0</v>
      </c>
      <c r="F40" s="40">
        <f t="shared" si="2"/>
        <v>0</v>
      </c>
      <c r="G40" s="41">
        <f>COUNTIF(Vertices[In-Degree], "&gt;= " &amp; F40) - COUNTIF(Vertices[In-Degree], "&gt;=" &amp; F41)</f>
        <v>0</v>
      </c>
      <c r="H40" s="40">
        <f t="shared" si="3"/>
        <v>0</v>
      </c>
      <c r="I40" s="41">
        <f>COUNTIF(Vertices[Out-Degree], "&gt;= " &amp; H40) - COUNTIF(Vertices[Out-Degree], "&gt;=" &amp; H41)</f>
        <v>0</v>
      </c>
      <c r="J40" s="40">
        <f t="shared" si="4"/>
        <v>0</v>
      </c>
      <c r="K40" s="41">
        <f>COUNTIF(Vertices[Betweenness Centrality], "&gt;= " &amp; J40) - COUNTIF(Vertices[Betweenness Centrality], "&gt;=" &amp; J41)</f>
        <v>0</v>
      </c>
      <c r="L40" s="40">
        <f t="shared" si="5"/>
        <v>0</v>
      </c>
      <c r="M40" s="41">
        <f>COUNTIF(Vertices[Closeness Centrality], "&gt;= " &amp; L40) - COUNTIF(Vertices[Closeness Centrality], "&gt;=" &amp; L41)</f>
        <v>0</v>
      </c>
      <c r="N40" s="40">
        <f t="shared" si="6"/>
        <v>0</v>
      </c>
      <c r="O40" s="41">
        <f>COUNTIF(Vertices[Eigenvector Centrality], "&gt;= " &amp; N40) - COUNTIF(Vertices[Eigenvector Centrality], "&gt;=" &amp; N41)</f>
        <v>0</v>
      </c>
      <c r="P40" s="40">
        <f t="shared" si="7"/>
        <v>0</v>
      </c>
      <c r="Q40" s="41">
        <f>COUNTIF(Vertices[PageRank], "&gt;= " &amp; P40) - COUNTIF(Vertices[PageRank], "&gt;=" &amp; P41)</f>
        <v>0</v>
      </c>
      <c r="R40" s="40">
        <f t="shared" si="8"/>
        <v>0</v>
      </c>
      <c r="S40" s="46">
        <f>COUNTIF(Vertices[Clustering Coefficient], "&gt;= " &amp; R40) - COUNTIF(Vertices[Clustering Coefficient], "&gt;=" &amp; R41)</f>
        <v>0</v>
      </c>
      <c r="T40" s="40" t="e">
        <f t="shared" ca="1" si="9"/>
        <v>#REF!</v>
      </c>
      <c r="U40" s="41" t="e">
        <f t="shared" ca="1" si="0"/>
        <v>#REF!</v>
      </c>
    </row>
    <row r="41" spans="1:21" x14ac:dyDescent="0.25">
      <c r="D41" s="35">
        <f t="shared" si="1"/>
        <v>0</v>
      </c>
      <c r="E41" s="3">
        <f>COUNTIF(Vertices[Degree], "&gt;= " &amp; D41) - COUNTIF(Vertices[Degree], "&gt;=" &amp; D42)</f>
        <v>0</v>
      </c>
      <c r="F41" s="42">
        <f t="shared" si="2"/>
        <v>0</v>
      </c>
      <c r="G41" s="43">
        <f>COUNTIF(Vertices[In-Degree], "&gt;= " &amp; F41) - COUNTIF(Vertices[In-Degree], "&gt;=" &amp; F42)</f>
        <v>0</v>
      </c>
      <c r="H41" s="42">
        <f t="shared" si="3"/>
        <v>0</v>
      </c>
      <c r="I41" s="43">
        <f>COUNTIF(Vertices[Out-Degree], "&gt;= " &amp; H41) - COUNTIF(Vertices[Out-Degree], "&gt;=" &amp; H42)</f>
        <v>0</v>
      </c>
      <c r="J41" s="42">
        <f t="shared" si="4"/>
        <v>0</v>
      </c>
      <c r="K41" s="43">
        <f>COUNTIF(Vertices[Betweenness Centrality], "&gt;= " &amp; J41) - COUNTIF(Vertices[Betweenness Centrality], "&gt;=" &amp; J42)</f>
        <v>0</v>
      </c>
      <c r="L41" s="42">
        <f t="shared" si="5"/>
        <v>0</v>
      </c>
      <c r="M41" s="43">
        <f>COUNTIF(Vertices[Closeness Centrality], "&gt;= " &amp; L41) - COUNTIF(Vertices[Closeness Centrality], "&gt;=" &amp; L42)</f>
        <v>0</v>
      </c>
      <c r="N41" s="42">
        <f t="shared" si="6"/>
        <v>0</v>
      </c>
      <c r="O41" s="43">
        <f>COUNTIF(Vertices[Eigenvector Centrality], "&gt;= " &amp; N41) - COUNTIF(Vertices[Eigenvector Centrality], "&gt;=" &amp; N42)</f>
        <v>0</v>
      </c>
      <c r="P41" s="42">
        <f t="shared" si="7"/>
        <v>0</v>
      </c>
      <c r="Q41" s="43">
        <f>COUNTIF(Vertices[PageRank], "&gt;= " &amp; P41) - COUNTIF(Vertices[PageRank], "&gt;=" &amp; P42)</f>
        <v>0</v>
      </c>
      <c r="R41" s="42">
        <f t="shared" si="8"/>
        <v>0</v>
      </c>
      <c r="S41" s="47">
        <f>COUNTIF(Vertices[Clustering Coefficient], "&gt;= " &amp; R41) - COUNTIF(Vertices[Clustering Coefficient], "&gt;=" &amp; R42)</f>
        <v>0</v>
      </c>
      <c r="T41" s="42" t="e">
        <f t="shared" ca="1" si="9"/>
        <v>#REF!</v>
      </c>
      <c r="U41" s="43" t="e">
        <f t="shared" ca="1" si="0"/>
        <v>#REF!</v>
      </c>
    </row>
    <row r="42" spans="1:21" x14ac:dyDescent="0.25">
      <c r="D42" s="35">
        <f t="shared" si="1"/>
        <v>0</v>
      </c>
      <c r="E42" s="3">
        <f>COUNTIF(Vertices[Degree], "&gt;= " &amp; D42) - COUNTIF(Vertices[Degree], "&gt;=" &amp; D43)</f>
        <v>0</v>
      </c>
      <c r="F42" s="40">
        <f t="shared" si="2"/>
        <v>0</v>
      </c>
      <c r="G42" s="41">
        <f>COUNTIF(Vertices[In-Degree], "&gt;= " &amp; F42) - COUNTIF(Vertices[In-Degree], "&gt;=" &amp; F43)</f>
        <v>0</v>
      </c>
      <c r="H42" s="40">
        <f t="shared" si="3"/>
        <v>0</v>
      </c>
      <c r="I42" s="41">
        <f>COUNTIF(Vertices[Out-Degree], "&gt;= " &amp; H42) - COUNTIF(Vertices[Out-Degree], "&gt;=" &amp; H43)</f>
        <v>0</v>
      </c>
      <c r="J42" s="40">
        <f t="shared" si="4"/>
        <v>0</v>
      </c>
      <c r="K42" s="41">
        <f>COUNTIF(Vertices[Betweenness Centrality], "&gt;= " &amp; J42) - COUNTIF(Vertices[Betweenness Centrality], "&gt;=" &amp; J43)</f>
        <v>0</v>
      </c>
      <c r="L42" s="40">
        <f t="shared" si="5"/>
        <v>0</v>
      </c>
      <c r="M42" s="41">
        <f>COUNTIF(Vertices[Closeness Centrality], "&gt;= " &amp; L42) - COUNTIF(Vertices[Closeness Centrality], "&gt;=" &amp; L43)</f>
        <v>0</v>
      </c>
      <c r="N42" s="40">
        <f t="shared" si="6"/>
        <v>0</v>
      </c>
      <c r="O42" s="41">
        <f>COUNTIF(Vertices[Eigenvector Centrality], "&gt;= " &amp; N42) - COUNTIF(Vertices[Eigenvector Centrality], "&gt;=" &amp; N43)</f>
        <v>0</v>
      </c>
      <c r="P42" s="40">
        <f t="shared" si="7"/>
        <v>0</v>
      </c>
      <c r="Q42" s="41">
        <f>COUNTIF(Vertices[PageRank], "&gt;= " &amp; P42) - COUNTIF(Vertices[PageRank], "&gt;=" &amp; P43)</f>
        <v>0</v>
      </c>
      <c r="R42" s="40">
        <f t="shared" si="8"/>
        <v>0</v>
      </c>
      <c r="S42" s="46">
        <f>COUNTIF(Vertices[Clustering Coefficient], "&gt;= " &amp; R42) - COUNTIF(Vertices[Clustering Coefficient], "&gt;=" &amp; R43)</f>
        <v>0</v>
      </c>
      <c r="T42" s="40" t="e">
        <f t="shared" ca="1" si="9"/>
        <v>#REF!</v>
      </c>
      <c r="U42" s="41" t="e">
        <f t="shared" ca="1" si="0"/>
        <v>#REF!</v>
      </c>
    </row>
    <row r="43" spans="1:21" x14ac:dyDescent="0.25">
      <c r="D43" s="35">
        <f t="shared" si="1"/>
        <v>0</v>
      </c>
      <c r="E43" s="3">
        <f>COUNTIF(Vertices[Degree], "&gt;= " &amp; D43) - COUNTIF(Vertices[Degree], "&gt;=" &amp; D44)</f>
        <v>0</v>
      </c>
      <c r="F43" s="42">
        <f t="shared" si="2"/>
        <v>0</v>
      </c>
      <c r="G43" s="43">
        <f>COUNTIF(Vertices[In-Degree], "&gt;= " &amp; F43) - COUNTIF(Vertices[In-Degree], "&gt;=" &amp; F44)</f>
        <v>0</v>
      </c>
      <c r="H43" s="42">
        <f t="shared" si="3"/>
        <v>0</v>
      </c>
      <c r="I43" s="43">
        <f>COUNTIF(Vertices[Out-Degree], "&gt;= " &amp; H43) - COUNTIF(Vertices[Out-Degree], "&gt;=" &amp; H44)</f>
        <v>0</v>
      </c>
      <c r="J43" s="42">
        <f t="shared" si="4"/>
        <v>0</v>
      </c>
      <c r="K43" s="43">
        <f>COUNTIF(Vertices[Betweenness Centrality], "&gt;= " &amp; J43) - COUNTIF(Vertices[Betweenness Centrality], "&gt;=" &amp; J44)</f>
        <v>0</v>
      </c>
      <c r="L43" s="42">
        <f t="shared" si="5"/>
        <v>0</v>
      </c>
      <c r="M43" s="43">
        <f>COUNTIF(Vertices[Closeness Centrality], "&gt;= " &amp; L43) - COUNTIF(Vertices[Closeness Centrality], "&gt;=" &amp; L44)</f>
        <v>0</v>
      </c>
      <c r="N43" s="42">
        <f t="shared" si="6"/>
        <v>0</v>
      </c>
      <c r="O43" s="43">
        <f>COUNTIF(Vertices[Eigenvector Centrality], "&gt;= " &amp; N43) - COUNTIF(Vertices[Eigenvector Centrality], "&gt;=" &amp; N44)</f>
        <v>0</v>
      </c>
      <c r="P43" s="42">
        <f t="shared" si="7"/>
        <v>0</v>
      </c>
      <c r="Q43" s="43">
        <f>COUNTIF(Vertices[PageRank], "&gt;= " &amp; P43) - COUNTIF(Vertices[PageRank], "&gt;=" &amp; P44)</f>
        <v>0</v>
      </c>
      <c r="R43" s="42">
        <f t="shared" si="8"/>
        <v>0</v>
      </c>
      <c r="S43" s="47">
        <f>COUNTIF(Vertices[Clustering Coefficient], "&gt;= " &amp; R43) - COUNTIF(Vertices[Clustering Coefficient], "&gt;=" &amp; R44)</f>
        <v>0</v>
      </c>
      <c r="T43" s="42" t="e">
        <f t="shared" ca="1" si="9"/>
        <v>#REF!</v>
      </c>
      <c r="U43" s="43" t="e">
        <f t="shared" ca="1" si="0"/>
        <v>#REF!</v>
      </c>
    </row>
    <row r="44" spans="1:21" x14ac:dyDescent="0.25">
      <c r="D44" s="35">
        <f t="shared" si="1"/>
        <v>0</v>
      </c>
      <c r="E44" s="3">
        <f>COUNTIF(Vertices[Degree], "&gt;= " &amp; D44) - COUNTIF(Vertices[Degree], "&gt;=" &amp; D45)</f>
        <v>0</v>
      </c>
      <c r="F44" s="40">
        <f t="shared" si="2"/>
        <v>0</v>
      </c>
      <c r="G44" s="41">
        <f>COUNTIF(Vertices[In-Degree], "&gt;= " &amp; F44) - COUNTIF(Vertices[In-Degree], "&gt;=" &amp; F45)</f>
        <v>0</v>
      </c>
      <c r="H44" s="40">
        <f t="shared" si="3"/>
        <v>0</v>
      </c>
      <c r="I44" s="41">
        <f>COUNTIF(Vertices[Out-Degree], "&gt;= " &amp; H44) - COUNTIF(Vertices[Out-Degree], "&gt;=" &amp; H45)</f>
        <v>0</v>
      </c>
      <c r="J44" s="40">
        <f t="shared" si="4"/>
        <v>0</v>
      </c>
      <c r="K44" s="41">
        <f>COUNTIF(Vertices[Betweenness Centrality], "&gt;= " &amp; J44) - COUNTIF(Vertices[Betweenness Centrality], "&gt;=" &amp; J45)</f>
        <v>0</v>
      </c>
      <c r="L44" s="40">
        <f t="shared" si="5"/>
        <v>0</v>
      </c>
      <c r="M44" s="41">
        <f>COUNTIF(Vertices[Closeness Centrality], "&gt;= " &amp; L44) - COUNTIF(Vertices[Closeness Centrality], "&gt;=" &amp; L45)</f>
        <v>0</v>
      </c>
      <c r="N44" s="40">
        <f t="shared" si="6"/>
        <v>0</v>
      </c>
      <c r="O44" s="41">
        <f>COUNTIF(Vertices[Eigenvector Centrality], "&gt;= " &amp; N44) - COUNTIF(Vertices[Eigenvector Centrality], "&gt;=" &amp; N45)</f>
        <v>0</v>
      </c>
      <c r="P44" s="40">
        <f t="shared" si="7"/>
        <v>0</v>
      </c>
      <c r="Q44" s="41">
        <f>COUNTIF(Vertices[PageRank], "&gt;= " &amp; P44) - COUNTIF(Vertices[PageRank], "&gt;=" &amp; P45)</f>
        <v>0</v>
      </c>
      <c r="R44" s="40">
        <f t="shared" si="8"/>
        <v>0</v>
      </c>
      <c r="S44" s="46">
        <f>COUNTIF(Vertices[Clustering Coefficient], "&gt;= " &amp; R44) - COUNTIF(Vertices[Clustering Coefficient], "&gt;=" &amp; R45)</f>
        <v>0</v>
      </c>
      <c r="T44" s="40" t="e">
        <f t="shared" ca="1" si="9"/>
        <v>#REF!</v>
      </c>
      <c r="U44" s="41" t="e">
        <f t="shared" ca="1" si="0"/>
        <v>#REF!</v>
      </c>
    </row>
    <row r="45" spans="1:21" x14ac:dyDescent="0.25">
      <c r="D45" s="35">
        <f>MAX(Vertices[Degree])</f>
        <v>0</v>
      </c>
      <c r="E45" s="3">
        <f>COUNTIF(Vertices[Degree], "&gt;= " &amp; D45) - COUNTIF(Vertices[Degree], "&gt;=" &amp; D46)</f>
        <v>0</v>
      </c>
      <c r="F45" s="44">
        <f>MAX(Vertices[In-Degree])</f>
        <v>0</v>
      </c>
      <c r="G45" s="45">
        <f>COUNTIF(Vertices[In-Degree], "&gt;= " &amp; F45) - COUNTIF(Vertices[In-Degree], "&gt;=" &amp; F46)</f>
        <v>0</v>
      </c>
      <c r="H45" s="44">
        <f>MAX(Vertices[Out-Degree])</f>
        <v>0</v>
      </c>
      <c r="I45" s="45">
        <f>COUNTIF(Vertices[Out-Degree], "&gt;= " &amp; H45) - COUNTIF(Vertices[Out-Degree], "&gt;=" &amp; H46)</f>
        <v>0</v>
      </c>
      <c r="J45" s="44">
        <f>MAX(Vertices[Betweenness Centrality])</f>
        <v>0</v>
      </c>
      <c r="K45" s="45">
        <f>COUNTIF(Vertices[Betweenness Centrality], "&gt;= " &amp; J45) - COUNTIF(Vertices[Betweenness Centrality], "&gt;=" &amp; J46)</f>
        <v>0</v>
      </c>
      <c r="L45" s="44">
        <f>MAX(Vertices[Closeness Centrality])</f>
        <v>0</v>
      </c>
      <c r="M45" s="45">
        <f>COUNTIF(Vertices[Closeness Centrality], "&gt;= " &amp; L45) - COUNTIF(Vertices[Closeness Centrality], "&gt;=" &amp; L46)</f>
        <v>0</v>
      </c>
      <c r="N45" s="44">
        <f>MAX(Vertices[Eigenvector Centrality])</f>
        <v>0</v>
      </c>
      <c r="O45" s="45">
        <f>COUNTIF(Vertices[Eigenvector Centrality], "&gt;= " &amp; N45) - COUNTIF(Vertices[Eigenvector Centrality], "&gt;=" &amp; N46)</f>
        <v>0</v>
      </c>
      <c r="P45" s="44">
        <f>MAX(Vertices[PageRank])</f>
        <v>0</v>
      </c>
      <c r="Q45" s="45">
        <f>COUNTIF(Vertices[PageRank], "&gt;= " &amp; P45) - COUNTIF(Vertices[PageRank], "&gt;=" &amp; P46)</f>
        <v>0</v>
      </c>
      <c r="R45" s="44">
        <f>MAX(Vertices[Clustering Coefficient])</f>
        <v>0</v>
      </c>
      <c r="S45" s="48">
        <f>COUNTIF(Vertices[Clustering Coefficient], "&gt;= " &amp; R45) - COUNTIF(Vertices[Clustering Coefficient], "&gt;=" &amp; R46)</f>
        <v>0</v>
      </c>
      <c r="T45" s="44" t="e">
        <f ca="1">MAX(INDIRECT(DynamicFilterSourceColumnRange))</f>
        <v>#REF!</v>
      </c>
      <c r="U45" s="45" t="e">
        <f t="shared" ca="1" si="0"/>
        <v>#REF!</v>
      </c>
    </row>
    <row r="47" spans="1:21" x14ac:dyDescent="0.25">
      <c r="A47" s="36" t="s">
        <v>100</v>
      </c>
      <c r="B47" s="49" t="str">
        <f>IF(COUNT(Vertices[In-Degree])&gt;0, F2, NoMetricMessage)</f>
        <v>Not Available</v>
      </c>
    </row>
    <row r="48" spans="1:21" x14ac:dyDescent="0.25">
      <c r="A48" s="36" t="s">
        <v>101</v>
      </c>
      <c r="B48" s="49" t="str">
        <f>IF(COUNT(Vertices[In-Degree])&gt;0, F45, NoMetricMessage)</f>
        <v>Not Available</v>
      </c>
    </row>
    <row r="49" spans="1:2" x14ac:dyDescent="0.25">
      <c r="A49" s="36" t="s">
        <v>102</v>
      </c>
      <c r="B49" s="50" t="str">
        <f>IFERROR(AVERAGE(Vertices[In-Degree]),NoMetricMessage)</f>
        <v>Not Available</v>
      </c>
    </row>
    <row r="50" spans="1:2" x14ac:dyDescent="0.25">
      <c r="A50" s="36" t="s">
        <v>103</v>
      </c>
      <c r="B50" s="50" t="str">
        <f>IFERROR(MEDIAN(Vertices[In-Degree]),NoMetricMessage)</f>
        <v>Not Available</v>
      </c>
    </row>
    <row r="61" spans="1:2" x14ac:dyDescent="0.25">
      <c r="A61" s="36" t="s">
        <v>106</v>
      </c>
      <c r="B61" s="49" t="str">
        <f>IF(COUNT(Vertices[Out-Degree])&gt;0, H2, NoMetricMessage)</f>
        <v>Not Available</v>
      </c>
    </row>
    <row r="62" spans="1:2" x14ac:dyDescent="0.25">
      <c r="A62" s="36" t="s">
        <v>107</v>
      </c>
      <c r="B62" s="49" t="str">
        <f>IF(COUNT(Vertices[Out-Degree])&gt;0, H45, NoMetricMessage)</f>
        <v>Not Available</v>
      </c>
    </row>
    <row r="63" spans="1:2" x14ac:dyDescent="0.25">
      <c r="A63" s="36" t="s">
        <v>108</v>
      </c>
      <c r="B63" s="50" t="str">
        <f>IFERROR(AVERAGE(Vertices[Out-Degree]),NoMetricMessage)</f>
        <v>Not Available</v>
      </c>
    </row>
    <row r="64" spans="1:2" x14ac:dyDescent="0.25">
      <c r="A64" s="36" t="s">
        <v>109</v>
      </c>
      <c r="B64" s="50" t="str">
        <f>IFERROR(MEDIAN(Vertices[Out-Degree]),NoMetricMessage)</f>
        <v>Not Available</v>
      </c>
    </row>
    <row r="75" spans="1:2" x14ac:dyDescent="0.25">
      <c r="A75" s="36" t="s">
        <v>112</v>
      </c>
      <c r="B75" s="50" t="str">
        <f>IF(COUNT(Vertices[Betweenness Centrality])&gt;0, J2, NoMetricMessage)</f>
        <v>Not Available</v>
      </c>
    </row>
    <row r="76" spans="1:2" x14ac:dyDescent="0.25">
      <c r="A76" s="36" t="s">
        <v>113</v>
      </c>
      <c r="B76" s="50" t="str">
        <f>IF(COUNT(Vertices[Betweenness Centrality])&gt;0, J45, NoMetricMessage)</f>
        <v>Not Available</v>
      </c>
    </row>
    <row r="77" spans="1:2" x14ac:dyDescent="0.25">
      <c r="A77" s="36" t="s">
        <v>114</v>
      </c>
      <c r="B77" s="50" t="str">
        <f>IFERROR(AVERAGE(Vertices[Betweenness Centrality]),NoMetricMessage)</f>
        <v>Not Available</v>
      </c>
    </row>
    <row r="78" spans="1:2" x14ac:dyDescent="0.25">
      <c r="A78" s="36" t="s">
        <v>115</v>
      </c>
      <c r="B78" s="50" t="str">
        <f>IFERROR(MEDIAN(Vertices[Betweenness Centrality]),NoMetricMessage)</f>
        <v>Not Available</v>
      </c>
    </row>
    <row r="89" spans="1:2" x14ac:dyDescent="0.25">
      <c r="A89" s="36" t="s">
        <v>118</v>
      </c>
      <c r="B89" s="50" t="str">
        <f>IF(COUNT(Vertices[Closeness Centrality])&gt;0, L2, NoMetricMessage)</f>
        <v>Not Available</v>
      </c>
    </row>
    <row r="90" spans="1:2" x14ac:dyDescent="0.25">
      <c r="A90" s="36" t="s">
        <v>119</v>
      </c>
      <c r="B90" s="50" t="str">
        <f>IF(COUNT(Vertices[Closeness Centrality])&gt;0, L45, NoMetricMessage)</f>
        <v>Not Available</v>
      </c>
    </row>
    <row r="91" spans="1:2" x14ac:dyDescent="0.25">
      <c r="A91" s="36" t="s">
        <v>120</v>
      </c>
      <c r="B91" s="50" t="str">
        <f>IFERROR(AVERAGE(Vertices[Closeness Centrality]),NoMetricMessage)</f>
        <v>Not Available</v>
      </c>
    </row>
    <row r="92" spans="1:2" x14ac:dyDescent="0.25">
      <c r="A92" s="36" t="s">
        <v>121</v>
      </c>
      <c r="B92" s="50" t="str">
        <f>IFERROR(MEDIAN(Vertices[Closeness Centrality]),NoMetricMessage)</f>
        <v>Not Available</v>
      </c>
    </row>
    <row r="103" spans="1:2" x14ac:dyDescent="0.25">
      <c r="A103" s="36" t="s">
        <v>124</v>
      </c>
      <c r="B103" s="50" t="str">
        <f>IF(COUNT(Vertices[Eigenvector Centrality])&gt;0, N2, NoMetricMessage)</f>
        <v>Not Available</v>
      </c>
    </row>
    <row r="104" spans="1:2" x14ac:dyDescent="0.25">
      <c r="A104" s="36" t="s">
        <v>125</v>
      </c>
      <c r="B104" s="50" t="str">
        <f>IF(COUNT(Vertices[Eigenvector Centrality])&gt;0, N45, NoMetricMessage)</f>
        <v>Not Available</v>
      </c>
    </row>
    <row r="105" spans="1:2" x14ac:dyDescent="0.25">
      <c r="A105" s="36" t="s">
        <v>126</v>
      </c>
      <c r="B105" s="50" t="str">
        <f>IFERROR(AVERAGE(Vertices[Eigenvector Centrality]),NoMetricMessage)</f>
        <v>Not Available</v>
      </c>
    </row>
    <row r="106" spans="1:2" x14ac:dyDescent="0.25">
      <c r="A106" s="36" t="s">
        <v>127</v>
      </c>
      <c r="B106" s="50" t="str">
        <f>IFERROR(MEDIAN(Vertices[Eigenvector Centrality]),NoMetricMessage)</f>
        <v>Not Available</v>
      </c>
    </row>
    <row r="117" spans="1:2" x14ac:dyDescent="0.25">
      <c r="A117" s="36" t="s">
        <v>152</v>
      </c>
      <c r="B117" s="50" t="str">
        <f>IF(COUNT(Vertices[PageRank])&gt;0, P2, NoMetricMessage)</f>
        <v>Not Available</v>
      </c>
    </row>
    <row r="118" spans="1:2" x14ac:dyDescent="0.25">
      <c r="A118" s="36" t="s">
        <v>153</v>
      </c>
      <c r="B118" s="50" t="str">
        <f>IF(COUNT(Vertices[PageRank])&gt;0, P45, NoMetricMessage)</f>
        <v>Not Available</v>
      </c>
    </row>
    <row r="119" spans="1:2" x14ac:dyDescent="0.25">
      <c r="A119" s="36" t="s">
        <v>154</v>
      </c>
      <c r="B119" s="50" t="str">
        <f>IFERROR(AVERAGE(Vertices[PageRank]),NoMetricMessage)</f>
        <v>Not Available</v>
      </c>
    </row>
    <row r="120" spans="1:2" x14ac:dyDescent="0.25">
      <c r="A120" s="36" t="s">
        <v>155</v>
      </c>
      <c r="B120" s="50" t="str">
        <f>IFERROR(MEDIAN(Vertices[PageRank]),NoMetricMessage)</f>
        <v>Not Available</v>
      </c>
    </row>
    <row r="131" spans="1:2" x14ac:dyDescent="0.25">
      <c r="A131" s="36" t="s">
        <v>130</v>
      </c>
      <c r="B131" s="50" t="str">
        <f>IF(COUNT(Vertices[Clustering Coefficient])&gt;0, R2, NoMetricMessage)</f>
        <v>Not Available</v>
      </c>
    </row>
    <row r="132" spans="1:2" x14ac:dyDescent="0.25">
      <c r="A132" s="36" t="s">
        <v>131</v>
      </c>
      <c r="B132" s="50" t="str">
        <f>IF(COUNT(Vertices[Clustering Coefficient])&gt;0, R45, NoMetricMessage)</f>
        <v>Not Available</v>
      </c>
    </row>
    <row r="133" spans="1:2" x14ac:dyDescent="0.25">
      <c r="A133" s="36" t="s">
        <v>132</v>
      </c>
      <c r="B133" s="50" t="str">
        <f>IFERROR(AVERAGE(Vertices[Clustering Coefficient]),NoMetricMessage)</f>
        <v>Not Available</v>
      </c>
    </row>
    <row r="134" spans="1:2" x14ac:dyDescent="0.25">
      <c r="A134" s="36" t="s">
        <v>133</v>
      </c>
      <c r="B134" s="50" t="str">
        <f>IFERROR(MEDIAN(Vertices[Clustering Coefficient]),NoMetricMessage)</f>
        <v>Not Available</v>
      </c>
    </row>
  </sheetData>
  <dataConsolidate/>
  <pageMargins left="0.7" right="0.7" top="0.75" bottom="0.75" header="0.3" footer="0.3"/>
  <pageSetup orientation="portrait" horizontalDpi="0" verticalDpi="0" r:id="rId1"/>
  <drawing r:id="rId2"/>
  <legacyDrawing r:id="rId3"/>
  <tableParts count="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23"/>
  <sheetViews>
    <sheetView workbookViewId="0">
      <selection activeCell="A2" sqref="A2"/>
    </sheetView>
  </sheetViews>
  <sheetFormatPr defaultRowHeight="15" x14ac:dyDescent="0.25"/>
  <cols>
    <col min="1" max="1" width="10.42578125" style="1" bestFit="1" customWidth="1"/>
    <col min="2" max="2" width="12.42578125" style="1" bestFit="1" customWidth="1"/>
    <col min="3" max="3" width="22.85546875" bestFit="1" customWidth="1"/>
    <col min="4" max="4" width="16.85546875" bestFit="1" customWidth="1"/>
    <col min="5" max="5" width="14.28515625" bestFit="1" customWidth="1"/>
    <col min="6" max="6" width="14.28515625" customWidth="1"/>
    <col min="8" max="8" width="39.140625" bestFit="1" customWidth="1"/>
    <col min="9" max="9" width="10.85546875" bestFit="1" customWidth="1"/>
    <col min="11" max="11" width="8.42578125" bestFit="1" customWidth="1"/>
    <col min="12" max="12" width="10" bestFit="1" customWidth="1"/>
    <col min="13" max="13" width="11.85546875" bestFit="1" customWidth="1"/>
    <col min="14" max="14" width="12.140625" bestFit="1" customWidth="1"/>
  </cols>
  <sheetData>
    <row r="1" spans="1:16" s="4" customFormat="1" ht="36" customHeight="1" x14ac:dyDescent="0.25">
      <c r="A1" s="5" t="s">
        <v>6</v>
      </c>
      <c r="B1" s="5" t="s">
        <v>143</v>
      </c>
      <c r="C1" s="4" t="s">
        <v>7</v>
      </c>
      <c r="D1" s="4" t="s">
        <v>9</v>
      </c>
      <c r="E1" s="4" t="s">
        <v>14</v>
      </c>
      <c r="F1" s="4" t="s">
        <v>76</v>
      </c>
      <c r="H1" s="4" t="s">
        <v>19</v>
      </c>
      <c r="I1" s="4" t="s">
        <v>18</v>
      </c>
      <c r="K1" s="4" t="s">
        <v>23</v>
      </c>
      <c r="L1" s="4" t="s">
        <v>24</v>
      </c>
      <c r="M1" s="4" t="s">
        <v>25</v>
      </c>
      <c r="N1" s="4" t="s">
        <v>26</v>
      </c>
    </row>
    <row r="2" spans="1:16" x14ac:dyDescent="0.25">
      <c r="A2" s="1" t="s">
        <v>60</v>
      </c>
      <c r="B2" s="1" t="s">
        <v>144</v>
      </c>
      <c r="C2" t="s">
        <v>63</v>
      </c>
      <c r="D2" t="s">
        <v>64</v>
      </c>
      <c r="E2" t="s">
        <v>74</v>
      </c>
      <c r="F2" t="s">
        <v>174</v>
      </c>
      <c r="H2" t="s">
        <v>20</v>
      </c>
      <c r="I2">
        <v>90</v>
      </c>
    </row>
    <row r="3" spans="1:16" x14ac:dyDescent="0.25">
      <c r="A3" s="1" t="s">
        <v>61</v>
      </c>
      <c r="B3" s="1" t="s">
        <v>145</v>
      </c>
      <c r="C3" t="s">
        <v>61</v>
      </c>
      <c r="D3" t="s">
        <v>65</v>
      </c>
      <c r="E3" t="s">
        <v>75</v>
      </c>
      <c r="F3" t="s">
        <v>77</v>
      </c>
      <c r="H3" s="12" t="s">
        <v>31</v>
      </c>
      <c r="I3" s="13">
        <v>0</v>
      </c>
    </row>
    <row r="4" spans="1:16" x14ac:dyDescent="0.25">
      <c r="A4" s="1" t="s">
        <v>62</v>
      </c>
      <c r="B4" s="1" t="s">
        <v>146</v>
      </c>
      <c r="C4" t="s">
        <v>62</v>
      </c>
      <c r="D4" t="s">
        <v>66</v>
      </c>
      <c r="E4">
        <v>0</v>
      </c>
      <c r="F4" t="s">
        <v>78</v>
      </c>
      <c r="H4" t="s">
        <v>32</v>
      </c>
      <c r="I4" t="s">
        <v>177</v>
      </c>
    </row>
    <row r="5" spans="1:16" x14ac:dyDescent="0.25">
      <c r="A5">
        <v>1</v>
      </c>
      <c r="B5" s="1" t="s">
        <v>147</v>
      </c>
      <c r="C5" t="s">
        <v>60</v>
      </c>
      <c r="D5" t="s">
        <v>67</v>
      </c>
      <c r="E5">
        <v>1</v>
      </c>
      <c r="F5" t="s">
        <v>79</v>
      </c>
      <c r="H5" s="12" t="s">
        <v>42</v>
      </c>
      <c r="I5" s="12" t="b">
        <v>1</v>
      </c>
    </row>
    <row r="6" spans="1:16" x14ac:dyDescent="0.25">
      <c r="A6">
        <v>0</v>
      </c>
      <c r="B6" s="1" t="s">
        <v>148</v>
      </c>
      <c r="C6">
        <v>1</v>
      </c>
      <c r="D6" t="s">
        <v>68</v>
      </c>
      <c r="F6" t="s">
        <v>80</v>
      </c>
      <c r="H6" s="12" t="s">
        <v>87</v>
      </c>
      <c r="I6" s="12" t="b">
        <v>1</v>
      </c>
      <c r="P6" t="s">
        <v>141</v>
      </c>
    </row>
    <row r="7" spans="1:16" x14ac:dyDescent="0.25">
      <c r="A7">
        <v>2</v>
      </c>
      <c r="B7">
        <v>1</v>
      </c>
      <c r="C7">
        <v>0</v>
      </c>
      <c r="D7" t="s">
        <v>69</v>
      </c>
      <c r="F7" t="s">
        <v>81</v>
      </c>
      <c r="H7" s="12" t="s">
        <v>47</v>
      </c>
      <c r="I7" s="12" t="b">
        <v>1</v>
      </c>
    </row>
    <row r="8" spans="1:16" x14ac:dyDescent="0.25">
      <c r="A8"/>
      <c r="B8">
        <v>2</v>
      </c>
      <c r="C8">
        <v>2</v>
      </c>
      <c r="D8" t="s">
        <v>70</v>
      </c>
      <c r="F8" t="s">
        <v>82</v>
      </c>
      <c r="H8" s="12" t="s">
        <v>40</v>
      </c>
      <c r="I8" s="12" t="b">
        <v>0</v>
      </c>
    </row>
    <row r="9" spans="1:16" x14ac:dyDescent="0.25">
      <c r="A9"/>
      <c r="B9">
        <v>3</v>
      </c>
      <c r="C9">
        <v>4</v>
      </c>
      <c r="D9" t="s">
        <v>71</v>
      </c>
      <c r="F9" t="s">
        <v>83</v>
      </c>
      <c r="H9" s="12" t="s">
        <v>41</v>
      </c>
      <c r="I9" s="12" t="b">
        <v>1</v>
      </c>
    </row>
    <row r="10" spans="1:16" x14ac:dyDescent="0.25">
      <c r="A10"/>
      <c r="B10">
        <v>4</v>
      </c>
      <c r="D10" t="s">
        <v>72</v>
      </c>
      <c r="F10" t="s">
        <v>84</v>
      </c>
      <c r="H10" s="12" t="s">
        <v>43</v>
      </c>
      <c r="I10" s="12" t="b">
        <v>1</v>
      </c>
    </row>
    <row r="11" spans="1:16" x14ac:dyDescent="0.25">
      <c r="A11"/>
      <c r="B11">
        <v>5</v>
      </c>
      <c r="D11" t="s">
        <v>55</v>
      </c>
      <c r="F11" t="s">
        <v>85</v>
      </c>
      <c r="H11" s="12" t="s">
        <v>44</v>
      </c>
      <c r="I11" s="12" t="b">
        <v>0</v>
      </c>
    </row>
    <row r="12" spans="1:16" x14ac:dyDescent="0.25">
      <c r="A12"/>
      <c r="B12"/>
      <c r="D12" t="s">
        <v>73</v>
      </c>
      <c r="F12">
        <v>0</v>
      </c>
      <c r="H12" s="12" t="s">
        <v>46</v>
      </c>
      <c r="I12" s="12" t="b">
        <v>1</v>
      </c>
    </row>
    <row r="13" spans="1:16" x14ac:dyDescent="0.25">
      <c r="A13"/>
      <c r="B13"/>
      <c r="D13">
        <v>1</v>
      </c>
      <c r="F13">
        <v>1</v>
      </c>
      <c r="H13" s="12" t="s">
        <v>160</v>
      </c>
      <c r="I13" s="12" t="b">
        <v>1</v>
      </c>
    </row>
    <row r="14" spans="1:16" x14ac:dyDescent="0.25">
      <c r="D14">
        <v>2</v>
      </c>
      <c r="F14">
        <v>2</v>
      </c>
      <c r="H14" s="12" t="s">
        <v>161</v>
      </c>
      <c r="I14" s="12" t="b">
        <v>1</v>
      </c>
    </row>
    <row r="15" spans="1:16" x14ac:dyDescent="0.25">
      <c r="D15">
        <v>3</v>
      </c>
      <c r="F15">
        <v>3</v>
      </c>
      <c r="H15" s="12" t="s">
        <v>173</v>
      </c>
      <c r="I15" s="12" t="b">
        <v>0</v>
      </c>
    </row>
    <row r="16" spans="1:16" x14ac:dyDescent="0.25">
      <c r="D16">
        <v>4</v>
      </c>
      <c r="F16">
        <v>4</v>
      </c>
      <c r="H16" s="12" t="s">
        <v>88</v>
      </c>
      <c r="I16" s="12"/>
    </row>
    <row r="17" spans="4:9" x14ac:dyDescent="0.25">
      <c r="D17">
        <v>5</v>
      </c>
      <c r="F17">
        <v>5</v>
      </c>
      <c r="H17" s="12" t="s">
        <v>89</v>
      </c>
      <c r="I17" s="12"/>
    </row>
    <row r="18" spans="4:9" x14ac:dyDescent="0.25">
      <c r="D18">
        <v>6</v>
      </c>
      <c r="F18">
        <v>6</v>
      </c>
      <c r="H18" s="12" t="s">
        <v>90</v>
      </c>
      <c r="I18" s="12"/>
    </row>
    <row r="19" spans="4:9" x14ac:dyDescent="0.25">
      <c r="D19">
        <v>7</v>
      </c>
      <c r="F19">
        <v>7</v>
      </c>
      <c r="H19" t="s">
        <v>178</v>
      </c>
      <c r="I19" t="s">
        <v>179</v>
      </c>
    </row>
    <row r="20" spans="4:9" x14ac:dyDescent="0.25">
      <c r="D20">
        <v>8</v>
      </c>
      <c r="F20">
        <v>8</v>
      </c>
      <c r="H20" t="s">
        <v>180</v>
      </c>
      <c r="I20" t="s">
        <v>181</v>
      </c>
    </row>
    <row r="21" spans="4:9" x14ac:dyDescent="0.25">
      <c r="D21">
        <v>9</v>
      </c>
      <c r="F21">
        <v>9</v>
      </c>
    </row>
    <row r="22" spans="4:9" x14ac:dyDescent="0.25">
      <c r="D22">
        <v>10</v>
      </c>
    </row>
    <row r="23" spans="4:9" x14ac:dyDescent="0.25">
      <c r="D23">
        <v>11</v>
      </c>
    </row>
  </sheetData>
  <dataConsolidate/>
  <pageMargins left="0.7" right="0.7" top="0.75" bottom="0.75" header="0.3" footer="0.3"/>
  <pageSetup orientation="portrait" horizontalDpi="0"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B5BC590-BC5D-4974-886B-55BE8ECC20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Edges</vt:lpstr>
      <vt:lpstr>Vertices</vt:lpstr>
      <vt:lpstr>Do Not Delete</vt:lpstr>
      <vt:lpstr>Groups</vt:lpstr>
      <vt:lpstr>Group Vertices</vt:lpstr>
      <vt:lpstr>Overall Metrics</vt:lpstr>
      <vt:lpstr>Misc</vt:lpstr>
      <vt:lpstr>BinDivisor</vt:lpstr>
      <vt:lpstr>DynamicFilterForceCalculationRange</vt:lpstr>
      <vt:lpstr>DynamicFilterSourceColumnRange</vt:lpstr>
      <vt:lpstr>NoMetricMessage</vt:lpstr>
      <vt:lpstr>NotAvailable</vt:lpstr>
      <vt:lpstr>ValidBooleansDefaultFalse</vt:lpstr>
      <vt:lpstr>ValidEdgeStyles</vt:lpstr>
      <vt:lpstr>ValidEdgeVisibilities</vt:lpstr>
      <vt:lpstr>ValidVertexLabelPositions</vt:lpstr>
      <vt:lpstr>ValidVertexShapes</vt:lpstr>
      <vt:lpstr>ValidVertexVisibilities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ideonexus</dc:creator>
  <cp:lastModifiedBy>ideonexus</cp:lastModifiedBy>
  <dcterms:created xsi:type="dcterms:W3CDTF">2008-01-30T00:41:58Z</dcterms:created>
  <dcterms:modified xsi:type="dcterms:W3CDTF">2011-01-17T21:24:46Z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Microsoft.NodeXL.ExcelTemplate.vsto|aa51c0f3-62b4-4782-83a8-a15dcdd17698</vt:lpwstr>
  </property>
  <property fmtid="{D5CDD505-2E9C-101B-9397-08002B2CF9AE}" pid="3" name="_AssemblyName">
    <vt:lpwstr>4E3C66D5-58D4-491E-A7D4-64AF99AF6E8B</vt:lpwstr>
  </property>
  <property fmtid="{D5CDD505-2E9C-101B-9397-08002B2CF9AE}" pid="4" name="Solution ID">
    <vt:lpwstr>{15727DE6-F92D-4E46-ACB4-0E2C58B31A18}</vt:lpwstr>
  </property>
</Properties>
</file>